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Elements/SAVE imac 16:08:2022/KERALI 2023/"/>
    </mc:Choice>
  </mc:AlternateContent>
  <xr:revisionPtr revIDLastSave="0" documentId="13_ncr:1_{DF4D5A9E-98F5-CA40-B909-8DAA7CEDBEF8}" xr6:coauthVersionLast="47" xr6:coauthVersionMax="47" xr10:uidLastSave="{00000000-0000-0000-0000-000000000000}"/>
  <bookViews>
    <workbookView xWindow="6680" yWindow="460" windowWidth="23560" windowHeight="20360" xr2:uid="{00000000-000D-0000-FFFF-FFFF00000000}"/>
  </bookViews>
  <sheets>
    <sheet name="BDC" sheetId="20" r:id="rId1"/>
  </sheets>
  <definedNames>
    <definedName name="_xlnm.Print_Area" localSheetId="0">BDC!$A$1:$I$159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0" l="1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5" i="20"/>
  <c r="H36" i="20"/>
  <c r="H37" i="20"/>
  <c r="H38" i="20"/>
  <c r="H39" i="20"/>
  <c r="H40" i="20"/>
  <c r="H41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6" i="20"/>
  <c r="H67" i="20"/>
  <c r="H68" i="20"/>
  <c r="H69" i="20"/>
  <c r="H70" i="20"/>
  <c r="H71" i="20"/>
  <c r="H72" i="20"/>
  <c r="H73" i="20"/>
  <c r="H74" i="20"/>
  <c r="H75" i="20"/>
  <c r="G81" i="20"/>
  <c r="G82" i="20"/>
  <c r="G83" i="20"/>
  <c r="G84" i="20"/>
  <c r="G85" i="20"/>
  <c r="G86" i="20"/>
  <c r="G87" i="20"/>
  <c r="G88" i="20"/>
  <c r="G89" i="20"/>
  <c r="G94" i="20"/>
  <c r="G95" i="20"/>
  <c r="G96" i="20"/>
  <c r="G97" i="20"/>
  <c r="G98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21" i="20"/>
  <c r="G122" i="20"/>
  <c r="G123" i="20"/>
  <c r="G124" i="20"/>
  <c r="G125" i="20"/>
  <c r="G126" i="20"/>
  <c r="G127" i="20"/>
  <c r="G128" i="20"/>
  <c r="G129" i="20"/>
  <c r="I32" i="20"/>
  <c r="H81" i="20" s="1"/>
  <c r="H82" i="20" s="1"/>
  <c r="I30" i="20"/>
  <c r="I29" i="20"/>
  <c r="I20" i="20"/>
  <c r="I22" i="20"/>
  <c r="I23" i="20"/>
  <c r="H97" i="20"/>
  <c r="H96" i="20"/>
  <c r="H95" i="20"/>
  <c r="H94" i="20"/>
  <c r="H85" i="20"/>
  <c r="H84" i="20"/>
  <c r="I36" i="20"/>
  <c r="I31" i="20"/>
  <c r="I33" i="20"/>
  <c r="G130" i="20" l="1"/>
  <c r="H42" i="20"/>
  <c r="H76" i="20"/>
  <c r="G100" i="20"/>
  <c r="G140" i="20" s="1"/>
  <c r="G90" i="20"/>
  <c r="G117" i="20"/>
  <c r="G132" i="20" s="1"/>
  <c r="G133" i="20" l="1"/>
  <c r="G134" i="20" s="1"/>
  <c r="G137" i="20" l="1"/>
  <c r="G138" i="20" s="1"/>
  <c r="G139" i="20" s="1"/>
  <c r="G141" i="20" s="1"/>
  <c r="G143" i="20" s="1"/>
</calcChain>
</file>

<file path=xl/sharedStrings.xml><?xml version="1.0" encoding="utf-8"?>
<sst xmlns="http://schemas.openxmlformats.org/spreadsheetml/2006/main" count="287" uniqueCount="232">
  <si>
    <t>QUANTITE</t>
  </si>
  <si>
    <t>PRODUITS</t>
  </si>
  <si>
    <t xml:space="preserve">PRIX TOTAL HT </t>
  </si>
  <si>
    <t>PRIX A L'UNITE HT</t>
  </si>
  <si>
    <t xml:space="preserve">LAIT ACTI PURIFIANT </t>
  </si>
  <si>
    <t>150 ML</t>
  </si>
  <si>
    <t>50 ML</t>
  </si>
  <si>
    <t>15 ML</t>
  </si>
  <si>
    <t xml:space="preserve">SEVE AYURVEDIQUE </t>
  </si>
  <si>
    <t>30 ML</t>
  </si>
  <si>
    <t>60G</t>
  </si>
  <si>
    <t>SOIN COCOONING CORPS</t>
  </si>
  <si>
    <t>PRIX TOTAL HT</t>
  </si>
  <si>
    <t>500 ML</t>
  </si>
  <si>
    <t xml:space="preserve">CREME HYDRA PLANTES </t>
  </si>
  <si>
    <t>100 ML</t>
  </si>
  <si>
    <t>PRIX HT A L'UNITE</t>
  </si>
  <si>
    <t>PRODUIT</t>
  </si>
  <si>
    <t>SERUM REPULPANT</t>
  </si>
  <si>
    <t>P.L.V</t>
  </si>
  <si>
    <t>300 ML vapo360°</t>
  </si>
  <si>
    <t xml:space="preserve">                                  </t>
  </si>
  <si>
    <t>TESTEURS &amp; ÉCHANTILLONS A REMPLIR</t>
  </si>
  <si>
    <t xml:space="preserve">TOTAL HT COMMANDE : </t>
  </si>
  <si>
    <t xml:space="preserve">TVA (20%) : </t>
  </si>
  <si>
    <t xml:space="preserve">MONTANT TOTAL TTC : </t>
  </si>
  <si>
    <t>Date :</t>
  </si>
  <si>
    <t>LIGNE CABINE</t>
  </si>
  <si>
    <t>LIGNE REVENTE</t>
  </si>
  <si>
    <t>CONTENANCE</t>
  </si>
  <si>
    <t>PRIX A L'UNITÉ</t>
  </si>
  <si>
    <t>TOTAL HT</t>
  </si>
  <si>
    <t xml:space="preserve">TOTAL HT </t>
  </si>
  <si>
    <r>
      <t xml:space="preserve">COORDONNEES BANCAIRES  </t>
    </r>
    <r>
      <rPr>
        <b/>
        <sz val="10"/>
        <rFont val="Roboto Regular"/>
      </rPr>
      <t>:</t>
    </r>
    <r>
      <rPr>
        <u/>
        <sz val="10"/>
        <rFont val="Roboto Regular"/>
      </rPr>
      <t xml:space="preserve"> </t>
    </r>
  </si>
  <si>
    <r>
      <t xml:space="preserve">BANQUE POPULAIRE ATLANTIQUE   - NANTES   -  </t>
    </r>
    <r>
      <rPr>
        <u/>
        <sz val="10"/>
        <rFont val="Roboto Regular"/>
      </rPr>
      <t>Code Banque </t>
    </r>
    <r>
      <rPr>
        <sz val="10"/>
        <rFont val="Roboto Regular"/>
      </rPr>
      <t xml:space="preserve">: 13807  -  </t>
    </r>
    <r>
      <rPr>
        <u/>
        <sz val="10"/>
        <rFont val="Roboto Regular"/>
      </rPr>
      <t>Guichet n° </t>
    </r>
    <r>
      <rPr>
        <sz val="10"/>
        <rFont val="Roboto Regular"/>
      </rPr>
      <t xml:space="preserve">: 00036  -  </t>
    </r>
    <r>
      <rPr>
        <u/>
        <sz val="10"/>
        <rFont val="Roboto Regular"/>
      </rPr>
      <t>Compte n° </t>
    </r>
    <r>
      <rPr>
        <sz val="10"/>
        <rFont val="Roboto Regular"/>
      </rPr>
      <t xml:space="preserve">: 30821295779  -  </t>
    </r>
    <r>
      <rPr>
        <u/>
        <sz val="10"/>
        <rFont val="Roboto Regular"/>
      </rPr>
      <t>Clé </t>
    </r>
    <r>
      <rPr>
        <sz val="10"/>
        <rFont val="Roboto Regular"/>
      </rPr>
      <t>: 22</t>
    </r>
  </si>
  <si>
    <r>
      <t>IBAN:</t>
    </r>
    <r>
      <rPr>
        <sz val="10"/>
        <rFont val="Roboto Regular"/>
      </rPr>
      <t xml:space="preserve"> FR7613807000363082129577922      </t>
    </r>
    <r>
      <rPr>
        <b/>
        <sz val="10"/>
        <rFont val="Roboto Regular"/>
      </rPr>
      <t>SWIFT</t>
    </r>
    <r>
      <rPr>
        <sz val="10"/>
        <rFont val="Roboto Regular"/>
      </rPr>
      <t>: CCBPFRPPNAN</t>
    </r>
  </si>
  <si>
    <t>SIRET 488 147 521 00022  N°TVA Intra FR13 488 147 521</t>
  </si>
  <si>
    <t>REF</t>
  </si>
  <si>
    <t>HV001</t>
  </si>
  <si>
    <t>SV001</t>
  </si>
  <si>
    <t>SV002</t>
  </si>
  <si>
    <t>SV003</t>
  </si>
  <si>
    <t>SV010</t>
  </si>
  <si>
    <t>SV030</t>
  </si>
  <si>
    <t>SV050</t>
  </si>
  <si>
    <t>SC001</t>
  </si>
  <si>
    <t>AV010</t>
  </si>
  <si>
    <t>AV030</t>
  </si>
  <si>
    <t>AVH10</t>
  </si>
  <si>
    <t>150 GR</t>
  </si>
  <si>
    <t>AC001</t>
  </si>
  <si>
    <t>AVH30</t>
  </si>
  <si>
    <t>AVH40</t>
  </si>
  <si>
    <t>AVH50</t>
  </si>
  <si>
    <t>AVH60</t>
  </si>
  <si>
    <t>BOUGIE VEGETALE - JASMIN DES INDES</t>
  </si>
  <si>
    <t>SV011</t>
  </si>
  <si>
    <t>HV020</t>
  </si>
  <si>
    <t>AVF11</t>
  </si>
  <si>
    <t>XHV001</t>
  </si>
  <si>
    <t>XSV001</t>
  </si>
  <si>
    <t>XSV002</t>
  </si>
  <si>
    <t>XSV003</t>
  </si>
  <si>
    <t>XSV010</t>
  </si>
  <si>
    <t>XSC001</t>
  </si>
  <si>
    <t>XVH25</t>
  </si>
  <si>
    <t xml:space="preserve">TOTAL : </t>
  </si>
  <si>
    <t>HUILE DE MASSAGE TRIKAYA (TRIDOSHAS)</t>
  </si>
  <si>
    <t>MASQUE TULSI POUDRÉ</t>
  </si>
  <si>
    <t>Lot de 30 ORDONNANCE beauté ayurvedique</t>
  </si>
  <si>
    <t xml:space="preserve">Lot de 25 BONS CADEAUX </t>
  </si>
  <si>
    <t>AVI001</t>
  </si>
  <si>
    <t>AVI002</t>
  </si>
  <si>
    <t>AVI003</t>
  </si>
  <si>
    <t>AVI004</t>
  </si>
  <si>
    <t>YP00009</t>
  </si>
  <si>
    <t>SX001</t>
  </si>
  <si>
    <t>YP00015</t>
  </si>
  <si>
    <t>YP00014</t>
  </si>
  <si>
    <t>YP00100</t>
  </si>
  <si>
    <t>YP00016</t>
  </si>
  <si>
    <t>YP00012</t>
  </si>
  <si>
    <t>YP00018</t>
  </si>
  <si>
    <t>CV055</t>
  </si>
  <si>
    <t>YP00005</t>
  </si>
  <si>
    <t>SV015</t>
  </si>
  <si>
    <t>AB001</t>
  </si>
  <si>
    <t>YP00010</t>
  </si>
  <si>
    <t>HUILE DE MASSAGE KANTI (Kapha)</t>
  </si>
  <si>
    <t>HUILE DE MASSAGE PIYALI (Pitta)</t>
  </si>
  <si>
    <t>HUILE DE MASSAGE VANHI (Vanhi)</t>
  </si>
  <si>
    <t>MASQUE ROSES POUDRÉES</t>
  </si>
  <si>
    <t>TVA 5,5%</t>
  </si>
  <si>
    <t>HV003</t>
  </si>
  <si>
    <t>INDIAN SACRÉ</t>
  </si>
  <si>
    <t>250 GR</t>
  </si>
  <si>
    <t>XHV003</t>
  </si>
  <si>
    <t>CATALOGUE GRAND PUBLIC- Format A5</t>
  </si>
  <si>
    <t>AFFICHE VITRINE 60x80cm</t>
  </si>
  <si>
    <t>AFFICHE COMPTOIR  A4 (Recto/verso)</t>
  </si>
  <si>
    <t>PRIX PUBLIC TTC</t>
  </si>
  <si>
    <t xml:space="preserve">Frais de Port 15€HT  (Franco à partir de 320€HT) : </t>
  </si>
  <si>
    <t xml:space="preserve">CABINE VISAGE </t>
  </si>
  <si>
    <t>CABINE CORPS CORPS</t>
  </si>
  <si>
    <t xml:space="preserve">REVENTE VISAGE </t>
  </si>
  <si>
    <t>REVENTE CORPS</t>
  </si>
  <si>
    <t>Px Public</t>
  </si>
  <si>
    <t>Px achat HT</t>
  </si>
  <si>
    <t xml:space="preserve">COFFRET RITUEL 3 SOINS PHYSIO - Visage                                            </t>
  </si>
  <si>
    <t xml:space="preserve">COFFRET RITUEL 3 SOINS HYDRA - Visage           </t>
  </si>
  <si>
    <t>AVO120</t>
  </si>
  <si>
    <t>AVO121</t>
  </si>
  <si>
    <t>AVF101</t>
  </si>
  <si>
    <t>AVF102</t>
  </si>
  <si>
    <t>AVH76</t>
  </si>
  <si>
    <t>YP00117</t>
  </si>
  <si>
    <t>UBTAN-EXFOLIANT</t>
  </si>
  <si>
    <t>UBTAN-ENVELOPPEMENT</t>
  </si>
  <si>
    <t>SV020</t>
  </si>
  <si>
    <t xml:space="preserve">GANTS VISAGE COTON BIO </t>
  </si>
  <si>
    <t>SX010</t>
  </si>
  <si>
    <t>1 SUPPORT SCULPTE EN BOIS - Diametre entre 15 et 20 cm</t>
  </si>
  <si>
    <t>HA001</t>
  </si>
  <si>
    <t>HA002</t>
  </si>
  <si>
    <t>MINI-SPRAY HASTA-AYURVEDA mains</t>
  </si>
  <si>
    <t>HA003</t>
  </si>
  <si>
    <t>1L</t>
  </si>
  <si>
    <t>AVH004</t>
  </si>
  <si>
    <t>AVH005</t>
  </si>
  <si>
    <t>1 SUPPORT SCULPTE EN BOIS - Diametre entre 5 et 7 cm</t>
  </si>
  <si>
    <t xml:space="preserve">LOTION HASTA AYURVEDA mains - 1 Litre flacon </t>
  </si>
  <si>
    <t>PRODUITS COMPLEMENTAIRES &amp; ACCESSOIRES</t>
  </si>
  <si>
    <t>SC012</t>
  </si>
  <si>
    <t>HUILE PIYALI Corps &amp; Cheveux - Peaux sensibles / Pitta</t>
  </si>
  <si>
    <t>AVH000</t>
  </si>
  <si>
    <t>BOX MANDALA - 3 SOINS RITUEL VISAGE - Hydra - 5ML</t>
  </si>
  <si>
    <t>BOX MANDALA - 3 SOINS RITUEL VISAGE - Physio - 5ML</t>
  </si>
  <si>
    <t>1 SACHET THÉ en coton bio (pour infusions ou pochette lavande, ou etc..)</t>
  </si>
  <si>
    <t>SC002</t>
  </si>
  <si>
    <t>BOOK DE FORMATION Cabine  (uniquement sur participation à la formation)</t>
  </si>
  <si>
    <t>XSC101</t>
  </si>
  <si>
    <t>XSC012</t>
  </si>
  <si>
    <t>YP00513</t>
  </si>
  <si>
    <t>TROUSSE ZIPPÉ COTON - SIGLÉE KERALI</t>
  </si>
  <si>
    <t>GRAND SAC EN COTON - TOTE BAG  - SIGLÉ KERALI</t>
  </si>
  <si>
    <t>Lot de 50 dépliants "PRODUITS" KERALI</t>
  </si>
  <si>
    <t>Lot de 50 CARTES RITUEL KERALI</t>
  </si>
  <si>
    <t xml:space="preserve">GOMMAGE RACINES </t>
  </si>
  <si>
    <t xml:space="preserve">SARL SAHLINI  -  29A, rue de la basse canterie 44120 Vertou France Tel : 02-40-58-72-77 KERALI est une marque de la SARL SAHLINi </t>
  </si>
  <si>
    <t>SV040</t>
  </si>
  <si>
    <t>MASQUE CREME BRAHMINDIA - Px sensibles</t>
  </si>
  <si>
    <t>MASQUE ROSES POUDREES - px normales à sèches</t>
  </si>
  <si>
    <t>MASQUE TULSI SACRÉ - Px normales à mixtes</t>
  </si>
  <si>
    <t>50ml</t>
  </si>
  <si>
    <t>XSV040</t>
  </si>
  <si>
    <t>MASQUE CREME BRAHMINDIA 50ml</t>
  </si>
  <si>
    <t>LOT DE 30 POTS ECHANTILLONS  3,5 ML vides - ( à remplir) +ETIQUETTES</t>
  </si>
  <si>
    <t>AVH80</t>
  </si>
  <si>
    <t>GHEE AYURVEDIQUE</t>
  </si>
  <si>
    <t>50ML</t>
  </si>
  <si>
    <t>AVH116</t>
  </si>
  <si>
    <t xml:space="preserve">BOL KANSU </t>
  </si>
  <si>
    <t>MASQUE CREME BRAHMINDIA</t>
  </si>
  <si>
    <t>150ML</t>
  </si>
  <si>
    <t>1 Acti-Purifiant15 ml        1 Indian Sacré 15 ml          1 Hydra-Plantes15ml</t>
  </si>
  <si>
    <t>1 Acti-Purifiant15 ml        1 Indian Sacré 15 ml          1 Physio-Plantes 15ml</t>
  </si>
  <si>
    <t>AVH115</t>
  </si>
  <si>
    <t>KANSA WAND</t>
  </si>
  <si>
    <t>20ML</t>
  </si>
  <si>
    <t>OLEO SERUM KUNKUMADHI</t>
  </si>
  <si>
    <t>KUNKUMADHI OLEO-SERUM</t>
  </si>
  <si>
    <t>5ml</t>
  </si>
  <si>
    <t>KUNKUMADHI 5ml</t>
  </si>
  <si>
    <t>KIT 15 POCHONS VISAGE</t>
  </si>
  <si>
    <t>XSV050</t>
  </si>
  <si>
    <t>AVH90</t>
  </si>
  <si>
    <t>AVH95</t>
  </si>
  <si>
    <t>LAIT ACTI PURIFIANT *</t>
  </si>
  <si>
    <t>INDIAN SACRÉ*</t>
  </si>
  <si>
    <t>CREME PHYSIO PLANTES *</t>
  </si>
  <si>
    <t>AVF112</t>
  </si>
  <si>
    <t>CREME HYDRA PLANTES *</t>
  </si>
  <si>
    <t>VRTRI100</t>
  </si>
  <si>
    <t>SERUM REPULPANT *</t>
  </si>
  <si>
    <t>SEVE AYURVEDIQUE *</t>
  </si>
  <si>
    <t>SOIN COCOONING MAINS *</t>
  </si>
  <si>
    <t>SOIN COCOONING CORPS *</t>
  </si>
  <si>
    <t>HUILE TRIKAYA Corps &amp; Cheveux - Toute peaux / Tridoshas *</t>
  </si>
  <si>
    <t>LAIT ACTI-PURIFIANT 150ML *</t>
  </si>
  <si>
    <t>INDIAN SACRE 100ML *</t>
  </si>
  <si>
    <t>CREME PHYSIO PLANTES 50 ML *</t>
  </si>
  <si>
    <t>CREME HYDRA PLANTES 50 ML *</t>
  </si>
  <si>
    <t>SERUM REPULPANT 15 ML *</t>
  </si>
  <si>
    <t>SEVE AYURVEDIQUE 30 ML *</t>
  </si>
  <si>
    <t>SOIN COCOONING CORPS 150ml *</t>
  </si>
  <si>
    <t>SOIN COCOONING MAINS 15 ml *</t>
  </si>
  <si>
    <t>HUILE TRIKAYA * -  150 ml</t>
  </si>
  <si>
    <t>HUILE PIYALI * - 150ml</t>
  </si>
  <si>
    <t>* Certifié COSMOS ORGANIC par Ecocert greenlife</t>
  </si>
  <si>
    <t>1 BOITES-CADEAU À PLIER</t>
  </si>
  <si>
    <t>CV050</t>
  </si>
  <si>
    <t>CV051</t>
  </si>
  <si>
    <t>AVH26</t>
  </si>
  <si>
    <t>En 2 fois =</t>
  </si>
  <si>
    <t xml:space="preserve">SPRAY HASTA AYURVEDA mains </t>
  </si>
  <si>
    <t xml:space="preserve">TOTAL MOYENS D'AIDE A LA VENTE CHOISIS : </t>
  </si>
  <si>
    <t>INFUSIONS AYURVÉDIQUES</t>
  </si>
  <si>
    <t xml:space="preserve">NOM DU CLIENT : </t>
  </si>
  <si>
    <t xml:space="preserve">ADRESSE DE FACTURATION : </t>
  </si>
  <si>
    <t xml:space="preserve">CODE POSTAL : </t>
  </si>
  <si>
    <t xml:space="preserve">VILLE : </t>
  </si>
  <si>
    <t xml:space="preserve">NOM DU RESPONSABLE : </t>
  </si>
  <si>
    <t xml:space="preserve">TELEPHONE : </t>
  </si>
  <si>
    <t xml:space="preserve">EMAIL : </t>
  </si>
  <si>
    <t xml:space="preserve">SIRET : </t>
  </si>
  <si>
    <t>3 pieces</t>
  </si>
  <si>
    <t>KIT DETOX AYURVEDIQUE CUIVRE (Gobelet, cure-langue, notice, pochette)</t>
  </si>
  <si>
    <t xml:space="preserve">REMISE EN MOYENS : </t>
  </si>
  <si>
    <t xml:space="preserve">MONTANT COMPLEMENTAIRE : </t>
  </si>
  <si>
    <t>Lot de 10 CARTES ARGUMENTS PRODUITS</t>
  </si>
  <si>
    <t>GUA SHA KANSA</t>
  </si>
  <si>
    <t xml:space="preserve">Votre Contact KERALI :  </t>
  </si>
  <si>
    <t>BOX MANDALA - 3 SOINS RITUEL VISAGE - Hydra - 3x5ML</t>
  </si>
  <si>
    <t>SI REVENTE,   PRIX CONSEILLES</t>
  </si>
  <si>
    <t>SI REVENTE,     PRIX CONSEILLES</t>
  </si>
  <si>
    <t xml:space="preserve">BOITE DE 17 INFUSETTES bio VATA * - Infusion ayurvédique                        Calme le mental / Saison Froide                             </t>
  </si>
  <si>
    <t xml:space="preserve">BOITE DE 17 INFUSETTES bio PITTA *- Infusion ayurvédique                        Apaise le feu / Saison Chaude                         </t>
  </si>
  <si>
    <t xml:space="preserve">BOITE DE 17 INFUSETTES bio KAPHA* - Infusion ayurvédique                        Stimule la circulation / Saison Humide                                </t>
  </si>
  <si>
    <t>VRAC bio TRI-DOSHAS * - 100gr  - Infusion ayurvédique</t>
  </si>
  <si>
    <t>BOITE DE 17 INFUSETTES bio TRI-DOSHAS *  - infusion ayurvédique</t>
  </si>
  <si>
    <t>1 Acti-Purifiant 5 ml              1 Indian Sacré 10 ml            1 Hydra-Plantes 5ml</t>
  </si>
  <si>
    <t>1 Acti-Purifiant 5 ml          1 Indian Sacré 10 ml         1 Hydra-Plantes 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</si>
</sst>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_);[Red]\(#,##0.00\ &quot;€&quot;\)"/>
    <numFmt numFmtId="164" formatCode="#,##0.00\ &quot;€&quot;;[Red]\-#,##0.00\ &quot;€&quot;"/>
    <numFmt numFmtId="165" formatCode="#,##0.00\ &quot;€&quot;;[Red]#,##0.00\ &quot;€&quot;"/>
    <numFmt numFmtId="166" formatCode="#,##0.00\ &quot;€&quot;"/>
    <numFmt numFmtId="167" formatCode="#,##0.00\ _€"/>
    <numFmt numFmtId="168" formatCode="[$-40C]General"/>
  </numFmts>
  <fonts count="5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Roboto Regular"/>
    </font>
    <font>
      <b/>
      <u/>
      <sz val="10"/>
      <name val="Roboto Regular"/>
    </font>
    <font>
      <b/>
      <sz val="10"/>
      <name val="Roboto Regular"/>
    </font>
    <font>
      <u/>
      <sz val="10"/>
      <name val="Roboto Regular"/>
    </font>
    <font>
      <sz val="10"/>
      <name val="Roboto Regular"/>
    </font>
    <font>
      <sz val="10"/>
      <color indexed="23"/>
      <name val="Roboto Regular"/>
    </font>
    <font>
      <b/>
      <sz val="16"/>
      <name val="Roboto"/>
    </font>
    <font>
      <sz val="13"/>
      <name val="Roboto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Aharoni"/>
      <charset val="1"/>
    </font>
    <font>
      <sz val="11"/>
      <color theme="5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BF408C"/>
      <name val="Roboto Condensed"/>
      <charset val="1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34998626667073579"/>
      <name val="Roboto Regular"/>
    </font>
    <font>
      <sz val="14"/>
      <color rgb="FFBF408C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rgb="FF319A95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BF3BB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Roboto"/>
    </font>
    <font>
      <sz val="11"/>
      <color rgb="FF808080"/>
      <name val="Calibri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BF408C"/>
      <name val="Calibri"/>
      <family val="2"/>
      <scheme val="minor"/>
    </font>
    <font>
      <u/>
      <sz val="14"/>
      <color theme="10"/>
      <name val="Roboto Regular"/>
    </font>
    <font>
      <b/>
      <sz val="12"/>
      <name val="Roboto Regular"/>
    </font>
    <font>
      <b/>
      <sz val="14"/>
      <color theme="1"/>
      <name val="Roboto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</patternFill>
    </fill>
    <fill>
      <patternFill patternType="solid">
        <fgColor rgb="FFBF408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319A95"/>
        <bgColor indexed="64"/>
      </patternFill>
    </fill>
    <fill>
      <patternFill patternType="solid">
        <fgColor rgb="FFE4DFE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rgb="FFBF408C"/>
      </left>
      <right style="thin">
        <color rgb="FFBF408C"/>
      </right>
      <top style="thin">
        <color rgb="FFBF408C"/>
      </top>
      <bottom style="thin">
        <color rgb="FFBF408C"/>
      </bottom>
      <diagonal/>
    </border>
    <border>
      <left style="thin">
        <color theme="7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/>
      </left>
      <right style="thin">
        <color rgb="FFBF408C"/>
      </right>
      <top style="thin">
        <color theme="7"/>
      </top>
      <bottom style="thin">
        <color theme="7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rgb="FFBF408C"/>
      </left>
      <right style="thin">
        <color rgb="FFBF408C"/>
      </right>
      <top/>
      <bottom style="thin">
        <color rgb="FFBF408C"/>
      </bottom>
      <diagonal/>
    </border>
    <border>
      <left style="thin">
        <color rgb="FFBF408C"/>
      </left>
      <right/>
      <top style="thin">
        <color rgb="FFBF408C"/>
      </top>
      <bottom/>
      <diagonal/>
    </border>
    <border>
      <left/>
      <right/>
      <top style="thin">
        <color rgb="FFBF408C"/>
      </top>
      <bottom/>
      <diagonal/>
    </border>
    <border>
      <left style="thin">
        <color rgb="FFBF408C"/>
      </left>
      <right style="thin">
        <color rgb="FFBF408C"/>
      </right>
      <top style="thin">
        <color rgb="FFBF408C"/>
      </top>
      <bottom/>
      <diagonal/>
    </border>
    <border>
      <left style="thin">
        <color rgb="FFBF408C"/>
      </left>
      <right/>
      <top/>
      <bottom style="thin">
        <color rgb="FFBF408C"/>
      </bottom>
      <diagonal/>
    </border>
    <border>
      <left/>
      <right/>
      <top/>
      <bottom style="thin">
        <color rgb="FFBF408C"/>
      </bottom>
      <diagonal/>
    </border>
    <border>
      <left/>
      <right style="thin">
        <color rgb="FFBF408C"/>
      </right>
      <top/>
      <bottom style="thin">
        <color rgb="FFBF408C"/>
      </bottom>
      <diagonal/>
    </border>
    <border>
      <left style="thin">
        <color rgb="FFBF408C"/>
      </left>
      <right style="thin">
        <color rgb="FFBF408C"/>
      </right>
      <top style="thin">
        <color auto="1"/>
      </top>
      <bottom style="thin">
        <color rgb="FFBF408C"/>
      </bottom>
      <diagonal/>
    </border>
    <border>
      <left style="thin">
        <color rgb="FFBF408C"/>
      </left>
      <right/>
      <top style="thin">
        <color rgb="FFBF408C"/>
      </top>
      <bottom style="thin">
        <color rgb="FFBF408C"/>
      </bottom>
      <diagonal/>
    </border>
    <border>
      <left style="thin">
        <color rgb="FFBF408C"/>
      </left>
      <right style="thin">
        <color rgb="FFBF408C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/>
      <right/>
      <top style="thin">
        <color rgb="FFBF408C"/>
      </top>
      <bottom style="thin">
        <color rgb="FFBF408C"/>
      </bottom>
      <diagonal/>
    </border>
    <border>
      <left/>
      <right style="thin">
        <color rgb="FFBF408C"/>
      </right>
      <top style="thin">
        <color rgb="FFBF408C"/>
      </top>
      <bottom style="thin">
        <color rgb="FFBF408C"/>
      </bottom>
      <diagonal/>
    </border>
    <border>
      <left/>
      <right style="thin">
        <color rgb="FFBF408C"/>
      </right>
      <top style="thin">
        <color rgb="FFBF408C"/>
      </top>
      <bottom/>
      <diagonal/>
    </border>
    <border>
      <left style="thin">
        <color rgb="FFBF408C"/>
      </left>
      <right/>
      <top style="thin">
        <color auto="1"/>
      </top>
      <bottom style="thin">
        <color rgb="FFBF408C"/>
      </bottom>
      <diagonal/>
    </border>
    <border>
      <left/>
      <right/>
      <top style="thin">
        <color auto="1"/>
      </top>
      <bottom style="thin">
        <color rgb="FFBF408C"/>
      </bottom>
      <diagonal/>
    </border>
    <border>
      <left/>
      <right style="thin">
        <color rgb="FFBF408C"/>
      </right>
      <top style="thin">
        <color auto="1"/>
      </top>
      <bottom style="thin">
        <color rgb="FFBF408C"/>
      </bottom>
      <diagonal/>
    </border>
  </borders>
  <cellStyleXfs count="6">
    <xf numFmtId="0" fontId="0" fillId="0" borderId="0"/>
    <xf numFmtId="0" fontId="12" fillId="3" borderId="0" applyNumberFormat="0" applyBorder="0" applyAlignment="0" applyProtection="0"/>
    <xf numFmtId="168" fontId="13" fillId="0" borderId="0"/>
    <xf numFmtId="0" fontId="14" fillId="0" borderId="0" applyNumberFormat="0" applyFill="0" applyBorder="0" applyAlignment="0" applyProtection="0"/>
    <xf numFmtId="0" fontId="11" fillId="0" borderId="0"/>
    <xf numFmtId="0" fontId="1" fillId="0" borderId="0"/>
  </cellStyleXfs>
  <cellXfs count="241">
    <xf numFmtId="0" fontId="0" fillId="0" borderId="0" xfId="0"/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/>
    <xf numFmtId="0" fontId="19" fillId="0" borderId="0" xfId="0" applyFont="1"/>
    <xf numFmtId="165" fontId="0" fillId="0" borderId="0" xfId="0" applyNumberFormat="1"/>
    <xf numFmtId="166" fontId="0" fillId="0" borderId="0" xfId="0" applyNumberFormat="1"/>
    <xf numFmtId="0" fontId="12" fillId="4" borderId="0" xfId="0" applyFont="1" applyFill="1"/>
    <xf numFmtId="0" fontId="16" fillId="4" borderId="0" xfId="0" applyFont="1" applyFill="1"/>
    <xf numFmtId="0" fontId="12" fillId="4" borderId="0" xfId="0" applyFont="1" applyFill="1" applyAlignment="1">
      <alignment vertical="top" wrapText="1"/>
    </xf>
    <xf numFmtId="0" fontId="20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5" borderId="0" xfId="0" applyFont="1" applyFill="1"/>
    <xf numFmtId="0" fontId="16" fillId="5" borderId="0" xfId="0" applyFont="1" applyFill="1"/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vertical="top" wrapText="1"/>
    </xf>
    <xf numFmtId="0" fontId="12" fillId="5" borderId="6" xfId="0" applyFont="1" applyFill="1" applyBorder="1"/>
    <xf numFmtId="0" fontId="3" fillId="2" borderId="0" xfId="0" applyFont="1" applyFill="1"/>
    <xf numFmtId="0" fontId="6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left" vertical="center"/>
    </xf>
    <xf numFmtId="0" fontId="21" fillId="2" borderId="0" xfId="0" applyFont="1" applyFill="1"/>
    <xf numFmtId="0" fontId="22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6" borderId="6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8" xfId="0" applyBorder="1"/>
    <xf numFmtId="165" fontId="0" fillId="0" borderId="8" xfId="0" applyNumberFormat="1" applyBorder="1"/>
    <xf numFmtId="0" fontId="25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64" fontId="22" fillId="0" borderId="0" xfId="0" applyNumberFormat="1" applyFont="1"/>
    <xf numFmtId="0" fontId="0" fillId="5" borderId="0" xfId="0" applyFill="1"/>
    <xf numFmtId="0" fontId="0" fillId="4" borderId="0" xfId="0" applyFill="1"/>
    <xf numFmtId="0" fontId="25" fillId="0" borderId="0" xfId="0" applyFont="1" applyAlignment="1">
      <alignment horizontal="center" vertical="center"/>
    </xf>
    <xf numFmtId="164" fontId="27" fillId="0" borderId="0" xfId="1" applyNumberFormat="1" applyFont="1" applyFill="1" applyBorder="1"/>
    <xf numFmtId="164" fontId="25" fillId="0" borderId="8" xfId="1" applyNumberFormat="1" applyFont="1" applyFill="1" applyBorder="1" applyAlignment="1">
      <alignment vertical="center"/>
    </xf>
    <xf numFmtId="164" fontId="26" fillId="0" borderId="10" xfId="1" applyNumberFormat="1" applyFont="1" applyFill="1" applyBorder="1" applyAlignment="1">
      <alignment vertical="center"/>
    </xf>
    <xf numFmtId="165" fontId="25" fillId="0" borderId="8" xfId="0" applyNumberFormat="1" applyFont="1" applyBorder="1" applyAlignment="1">
      <alignment horizontal="center" vertical="center"/>
    </xf>
    <xf numFmtId="0" fontId="12" fillId="4" borderId="11" xfId="0" applyFont="1" applyFill="1" applyBorder="1"/>
    <xf numFmtId="0" fontId="23" fillId="0" borderId="8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23" fillId="6" borderId="8" xfId="0" applyFont="1" applyFill="1" applyBorder="1" applyAlignment="1">
      <alignment horizontal="center"/>
    </xf>
    <xf numFmtId="0" fontId="23" fillId="6" borderId="8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wrapText="1"/>
    </xf>
    <xf numFmtId="0" fontId="23" fillId="4" borderId="12" xfId="0" applyFont="1" applyFill="1" applyBorder="1"/>
    <xf numFmtId="0" fontId="25" fillId="0" borderId="13" xfId="0" applyFont="1" applyBorder="1" applyAlignment="1">
      <alignment horizontal="center" vertical="center"/>
    </xf>
    <xf numFmtId="164" fontId="25" fillId="0" borderId="13" xfId="1" applyNumberFormat="1" applyFont="1" applyFill="1" applyBorder="1" applyAlignment="1">
      <alignment vertical="center"/>
    </xf>
    <xf numFmtId="0" fontId="28" fillId="0" borderId="11" xfId="0" applyFont="1" applyBorder="1" applyAlignment="1">
      <alignment horizontal="center"/>
    </xf>
    <xf numFmtId="0" fontId="0" fillId="0" borderId="8" xfId="0" applyBorder="1" applyAlignment="1">
      <alignment wrapText="1"/>
    </xf>
    <xf numFmtId="165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0" fontId="29" fillId="4" borderId="8" xfId="0" applyFont="1" applyFill="1" applyBorder="1" applyAlignment="1">
      <alignment horizontal="right" vertical="center"/>
    </xf>
    <xf numFmtId="0" fontId="29" fillId="4" borderId="8" xfId="0" applyFont="1" applyFill="1" applyBorder="1" applyAlignment="1">
      <alignment horizontal="left" vertical="center"/>
    </xf>
    <xf numFmtId="0" fontId="30" fillId="4" borderId="8" xfId="0" applyFont="1" applyFill="1" applyBorder="1" applyAlignment="1">
      <alignment horizontal="right" vertical="center"/>
    </xf>
    <xf numFmtId="164" fontId="31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2" fillId="7" borderId="0" xfId="0" applyFont="1" applyFill="1"/>
    <xf numFmtId="0" fontId="32" fillId="0" borderId="13" xfId="0" applyFont="1" applyBorder="1" applyAlignment="1">
      <alignment horizontal="center" vertical="center"/>
    </xf>
    <xf numFmtId="164" fontId="32" fillId="0" borderId="13" xfId="1" applyNumberFormat="1" applyFont="1" applyFill="1" applyBorder="1" applyAlignment="1">
      <alignment vertical="center"/>
    </xf>
    <xf numFmtId="0" fontId="23" fillId="8" borderId="8" xfId="0" applyFont="1" applyFill="1" applyBorder="1" applyAlignment="1">
      <alignment horizontal="center" vertical="center"/>
    </xf>
    <xf numFmtId="0" fontId="0" fillId="8" borderId="8" xfId="0" applyFill="1" applyBorder="1" applyAlignment="1">
      <alignment vertical="center" wrapText="1"/>
    </xf>
    <xf numFmtId="166" fontId="20" fillId="8" borderId="8" xfId="0" applyNumberFormat="1" applyFont="1" applyFill="1" applyBorder="1"/>
    <xf numFmtId="166" fontId="20" fillId="0" borderId="8" xfId="0" applyNumberFormat="1" applyFont="1" applyBorder="1"/>
    <xf numFmtId="0" fontId="1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0" fillId="0" borderId="0" xfId="0" applyFont="1" applyAlignment="1">
      <alignment horizontal="center"/>
    </xf>
    <xf numFmtId="0" fontId="29" fillId="4" borderId="8" xfId="0" applyFont="1" applyFill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164" fontId="27" fillId="0" borderId="16" xfId="0" applyNumberFormat="1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164" fontId="27" fillId="0" borderId="13" xfId="0" applyNumberFormat="1" applyFont="1" applyBorder="1" applyAlignment="1">
      <alignment vertical="center"/>
    </xf>
    <xf numFmtId="0" fontId="20" fillId="0" borderId="8" xfId="0" applyFont="1" applyBorder="1"/>
    <xf numFmtId="165" fontId="20" fillId="0" borderId="8" xfId="0" applyNumberFormat="1" applyFont="1" applyBorder="1"/>
    <xf numFmtId="0" fontId="0" fillId="9" borderId="8" xfId="0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8" xfId="0" applyFont="1" applyBorder="1" applyAlignment="1" applyProtection="1">
      <alignment horizontal="center"/>
      <protection locked="0"/>
    </xf>
    <xf numFmtId="0" fontId="23" fillId="10" borderId="8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164" fontId="34" fillId="0" borderId="13" xfId="1" applyNumberFormat="1" applyFont="1" applyFill="1" applyBorder="1" applyAlignment="1">
      <alignment vertical="center"/>
    </xf>
    <xf numFmtId="166" fontId="35" fillId="0" borderId="0" xfId="0" applyNumberFormat="1" applyFont="1"/>
    <xf numFmtId="0" fontId="20" fillId="10" borderId="8" xfId="0" applyFont="1" applyFill="1" applyBorder="1"/>
    <xf numFmtId="164" fontId="22" fillId="0" borderId="8" xfId="0" applyNumberFormat="1" applyFont="1" applyBorder="1"/>
    <xf numFmtId="164" fontId="22" fillId="0" borderId="8" xfId="0" applyNumberFormat="1" applyFont="1" applyBorder="1" applyAlignment="1">
      <alignment horizontal="right" vertical="center"/>
    </xf>
    <xf numFmtId="164" fontId="22" fillId="10" borderId="8" xfId="0" applyNumberFormat="1" applyFont="1" applyFill="1" applyBorder="1"/>
    <xf numFmtId="0" fontId="0" fillId="0" borderId="1" xfId="0" applyBorder="1" applyAlignment="1">
      <alignment horizontal="center" vertical="center" wrapText="1"/>
    </xf>
    <xf numFmtId="166" fontId="22" fillId="8" borderId="8" xfId="0" applyNumberFormat="1" applyFont="1" applyFill="1" applyBorder="1" applyAlignment="1">
      <alignment vertical="center"/>
    </xf>
    <xf numFmtId="166" fontId="28" fillId="0" borderId="8" xfId="0" applyNumberFormat="1" applyFont="1" applyBorder="1"/>
    <xf numFmtId="164" fontId="22" fillId="0" borderId="8" xfId="0" applyNumberFormat="1" applyFont="1" applyBorder="1" applyAlignment="1">
      <alignment vertical="center"/>
    </xf>
    <xf numFmtId="164" fontId="28" fillId="0" borderId="0" xfId="0" applyNumberFormat="1" applyFont="1"/>
    <xf numFmtId="0" fontId="29" fillId="5" borderId="0" xfId="0" applyFont="1" applyFill="1"/>
    <xf numFmtId="164" fontId="22" fillId="0" borderId="0" xfId="0" applyNumberFormat="1" applyFont="1" applyAlignment="1">
      <alignment vertical="center"/>
    </xf>
    <xf numFmtId="0" fontId="36" fillId="0" borderId="12" xfId="0" applyFont="1" applyBorder="1" applyAlignment="1">
      <alignment horizontal="center" vertical="center" wrapText="1"/>
    </xf>
    <xf numFmtId="166" fontId="22" fillId="0" borderId="8" xfId="0" applyNumberFormat="1" applyFont="1" applyBorder="1"/>
    <xf numFmtId="166" fontId="22" fillId="0" borderId="8" xfId="0" applyNumberFormat="1" applyFont="1" applyBorder="1" applyAlignment="1">
      <alignment vertical="center"/>
    </xf>
    <xf numFmtId="0" fontId="23" fillId="0" borderId="11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 wrapText="1"/>
    </xf>
    <xf numFmtId="0" fontId="23" fillId="4" borderId="0" xfId="0" applyFont="1" applyFill="1" applyAlignment="1">
      <alignment horizontal="center"/>
    </xf>
    <xf numFmtId="166" fontId="23" fillId="0" borderId="0" xfId="0" applyNumberFormat="1" applyFont="1"/>
    <xf numFmtId="165" fontId="22" fillId="0" borderId="8" xfId="0" applyNumberFormat="1" applyFont="1" applyBorder="1"/>
    <xf numFmtId="166" fontId="23" fillId="0" borderId="0" xfId="0" applyNumberFormat="1" applyFont="1" applyAlignment="1">
      <alignment horizontal="right" vertical="center"/>
    </xf>
    <xf numFmtId="166" fontId="23" fillId="0" borderId="0" xfId="0" applyNumberFormat="1" applyFont="1" applyAlignment="1">
      <alignment vertical="center"/>
    </xf>
    <xf numFmtId="0" fontId="29" fillId="4" borderId="0" xfId="0" applyFont="1" applyFill="1" applyAlignment="1">
      <alignment wrapText="1"/>
    </xf>
    <xf numFmtId="0" fontId="23" fillId="4" borderId="0" xfId="0" applyFont="1" applyFill="1"/>
    <xf numFmtId="166" fontId="23" fillId="8" borderId="8" xfId="0" applyNumberFormat="1" applyFont="1" applyFill="1" applyBorder="1"/>
    <xf numFmtId="0" fontId="0" fillId="0" borderId="16" xfId="0" applyBorder="1" applyAlignment="1" applyProtection="1">
      <alignment horizontal="center"/>
      <protection locked="0"/>
    </xf>
    <xf numFmtId="165" fontId="0" fillId="0" borderId="16" xfId="0" applyNumberFormat="1" applyBorder="1"/>
    <xf numFmtId="166" fontId="23" fillId="8" borderId="8" xfId="0" applyNumberFormat="1" applyFont="1" applyFill="1" applyBorder="1" applyAlignment="1">
      <alignment vertical="center"/>
    </xf>
    <xf numFmtId="166" fontId="23" fillId="0" borderId="8" xfId="0" applyNumberFormat="1" applyFont="1" applyBorder="1" applyAlignment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right" vertical="center"/>
    </xf>
    <xf numFmtId="165" fontId="25" fillId="0" borderId="0" xfId="0" applyNumberFormat="1" applyFont="1" applyAlignment="1">
      <alignment horizontal="center" vertical="center"/>
    </xf>
    <xf numFmtId="164" fontId="39" fillId="0" borderId="20" xfId="0" applyNumberFormat="1" applyFont="1" applyBorder="1" applyAlignment="1" applyProtection="1">
      <alignment horizontal="center" vertical="center"/>
      <protection hidden="1"/>
    </xf>
    <xf numFmtId="165" fontId="0" fillId="0" borderId="13" xfId="0" applyNumberFormat="1" applyBorder="1" applyAlignment="1">
      <alignment vertical="center"/>
    </xf>
    <xf numFmtId="0" fontId="0" fillId="0" borderId="16" xfId="0" applyBorder="1" applyAlignment="1">
      <alignment wrapText="1"/>
    </xf>
    <xf numFmtId="164" fontId="0" fillId="0" borderId="16" xfId="0" applyNumberFormat="1" applyBorder="1"/>
    <xf numFmtId="0" fontId="23" fillId="10" borderId="8" xfId="0" applyFont="1" applyFill="1" applyBorder="1" applyAlignment="1">
      <alignment horizontal="center" vertical="center"/>
    </xf>
    <xf numFmtId="166" fontId="23" fillId="10" borderId="8" xfId="0" applyNumberFormat="1" applyFont="1" applyFill="1" applyBorder="1" applyAlignment="1">
      <alignment vertical="center"/>
    </xf>
    <xf numFmtId="166" fontId="23" fillId="0" borderId="8" xfId="0" applyNumberFormat="1" applyFont="1" applyBorder="1"/>
    <xf numFmtId="0" fontId="0" fillId="10" borderId="8" xfId="0" applyFill="1" applyBorder="1"/>
    <xf numFmtId="0" fontId="8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/>
      <protection locked="0"/>
    </xf>
    <xf numFmtId="164" fontId="0" fillId="0" borderId="0" xfId="0" applyNumberFormat="1"/>
    <xf numFmtId="0" fontId="0" fillId="10" borderId="8" xfId="0" applyFill="1" applyBorder="1" applyAlignment="1" applyProtection="1">
      <alignment horizontal="center"/>
      <protection locked="0"/>
    </xf>
    <xf numFmtId="166" fontId="23" fillId="10" borderId="8" xfId="0" applyNumberFormat="1" applyFont="1" applyFill="1" applyBorder="1"/>
    <xf numFmtId="165" fontId="0" fillId="10" borderId="8" xfId="0" applyNumberFormat="1" applyFill="1" applyBorder="1"/>
    <xf numFmtId="166" fontId="22" fillId="10" borderId="8" xfId="0" applyNumberFormat="1" applyFont="1" applyFill="1" applyBorder="1"/>
    <xf numFmtId="168" fontId="13" fillId="0" borderId="8" xfId="2" applyBorder="1"/>
    <xf numFmtId="0" fontId="0" fillId="10" borderId="0" xfId="0" applyFill="1" applyAlignment="1" applyProtection="1">
      <alignment horizontal="center"/>
      <protection locked="0"/>
    </xf>
    <xf numFmtId="0" fontId="0" fillId="10" borderId="0" xfId="0" applyFill="1"/>
    <xf numFmtId="164" fontId="22" fillId="10" borderId="0" xfId="0" applyNumberFormat="1" applyFont="1" applyFill="1"/>
    <xf numFmtId="0" fontId="0" fillId="10" borderId="0" xfId="0" applyFill="1" applyAlignment="1">
      <alignment vertical="center" wrapText="1"/>
    </xf>
    <xf numFmtId="0" fontId="0" fillId="10" borderId="0" xfId="0" applyFill="1" applyAlignment="1">
      <alignment vertical="center"/>
    </xf>
    <xf numFmtId="164" fontId="22" fillId="10" borderId="0" xfId="0" applyNumberFormat="1" applyFont="1" applyFill="1" applyAlignment="1">
      <alignment vertical="center"/>
    </xf>
    <xf numFmtId="0" fontId="23" fillId="11" borderId="6" xfId="0" applyFont="1" applyFill="1" applyBorder="1" applyAlignment="1">
      <alignment horizontal="center"/>
    </xf>
    <xf numFmtId="0" fontId="0" fillId="11" borderId="0" xfId="0" applyFill="1" applyAlignment="1" applyProtection="1">
      <alignment horizontal="center"/>
      <protection locked="0"/>
    </xf>
    <xf numFmtId="0" fontId="0" fillId="11" borderId="0" xfId="0" applyFill="1"/>
    <xf numFmtId="164" fontId="22" fillId="11" borderId="0" xfId="0" applyNumberFormat="1" applyFont="1" applyFill="1"/>
    <xf numFmtId="0" fontId="23" fillId="11" borderId="11" xfId="0" applyFont="1" applyFill="1" applyBorder="1" applyAlignment="1">
      <alignment horizontal="center" vertical="center"/>
    </xf>
    <xf numFmtId="0" fontId="0" fillId="11" borderId="0" xfId="0" applyFill="1" applyAlignment="1">
      <alignment vertical="center" wrapText="1"/>
    </xf>
    <xf numFmtId="0" fontId="0" fillId="11" borderId="0" xfId="0" applyFill="1" applyAlignment="1">
      <alignment vertical="center"/>
    </xf>
    <xf numFmtId="164" fontId="22" fillId="11" borderId="0" xfId="0" applyNumberFormat="1" applyFont="1" applyFill="1" applyAlignment="1">
      <alignment vertical="center"/>
    </xf>
    <xf numFmtId="167" fontId="20" fillId="0" borderId="8" xfId="0" applyNumberFormat="1" applyFont="1" applyBorder="1"/>
    <xf numFmtId="167" fontId="20" fillId="4" borderId="22" xfId="0" applyNumberFormat="1" applyFont="1" applyFill="1" applyBorder="1" applyAlignment="1">
      <alignment vertical="top" wrapText="1"/>
    </xf>
    <xf numFmtId="167" fontId="20" fillId="10" borderId="8" xfId="0" applyNumberFormat="1" applyFont="1" applyFill="1" applyBorder="1"/>
    <xf numFmtId="166" fontId="20" fillId="0" borderId="0" xfId="0" applyNumberFormat="1" applyFont="1"/>
    <xf numFmtId="166" fontId="20" fillId="10" borderId="0" xfId="0" applyNumberFormat="1" applyFont="1" applyFill="1"/>
    <xf numFmtId="166" fontId="20" fillId="11" borderId="0" xfId="0" applyNumberFormat="1" applyFont="1" applyFill="1"/>
    <xf numFmtId="166" fontId="20" fillId="11" borderId="0" xfId="0" applyNumberFormat="1" applyFont="1" applyFill="1" applyAlignment="1">
      <alignment vertical="center"/>
    </xf>
    <xf numFmtId="166" fontId="20" fillId="10" borderId="0" xfId="0" applyNumberFormat="1" applyFont="1" applyFill="1" applyAlignment="1">
      <alignment vertical="center"/>
    </xf>
    <xf numFmtId="165" fontId="20" fillId="0" borderId="8" xfId="0" applyNumberFormat="1" applyFont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8" fontId="28" fillId="0" borderId="0" xfId="0" applyNumberFormat="1" applyFont="1"/>
    <xf numFmtId="0" fontId="0" fillId="0" borderId="0" xfId="0" applyAlignment="1">
      <alignment horizontal="left" vertical="center" wrapText="1"/>
    </xf>
    <xf numFmtId="168" fontId="41" fillId="10" borderId="8" xfId="2" applyFont="1" applyFill="1" applyBorder="1" applyAlignment="1">
      <alignment horizontal="center"/>
    </xf>
    <xf numFmtId="166" fontId="23" fillId="10" borderId="0" xfId="0" applyNumberFormat="1" applyFont="1" applyFill="1"/>
    <xf numFmtId="166" fontId="23" fillId="0" borderId="6" xfId="0" applyNumberFormat="1" applyFont="1" applyBorder="1"/>
    <xf numFmtId="0" fontId="23" fillId="0" borderId="22" xfId="0" applyFont="1" applyBorder="1" applyAlignment="1">
      <alignment horizontal="center"/>
    </xf>
    <xf numFmtId="8" fontId="0" fillId="0" borderId="0" xfId="0" applyNumberFormat="1" applyAlignment="1">
      <alignment vertical="center"/>
    </xf>
    <xf numFmtId="8" fontId="0" fillId="0" borderId="0" xfId="0" applyNumberFormat="1"/>
    <xf numFmtId="0" fontId="42" fillId="0" borderId="0" xfId="0" applyFont="1"/>
    <xf numFmtId="0" fontId="20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166" fontId="28" fillId="0" borderId="8" xfId="0" applyNumberFormat="1" applyFont="1" applyBorder="1" applyAlignment="1">
      <alignment vertical="center"/>
    </xf>
    <xf numFmtId="0" fontId="23" fillId="5" borderId="23" xfId="0" applyFont="1" applyFill="1" applyBorder="1"/>
    <xf numFmtId="0" fontId="23" fillId="10" borderId="2" xfId="0" applyFont="1" applyFill="1" applyBorder="1" applyAlignment="1">
      <alignment horizontal="center"/>
    </xf>
    <xf numFmtId="0" fontId="0" fillId="10" borderId="3" xfId="0" applyFill="1" applyBorder="1" applyAlignment="1" applyProtection="1">
      <alignment horizontal="center"/>
      <protection locked="0"/>
    </xf>
    <xf numFmtId="0" fontId="0" fillId="10" borderId="3" xfId="0" applyFill="1" applyBorder="1"/>
    <xf numFmtId="0" fontId="0" fillId="0" borderId="3" xfId="0" applyBorder="1"/>
    <xf numFmtId="8" fontId="22" fillId="10" borderId="3" xfId="0" applyNumberFormat="1" applyFont="1" applyFill="1" applyBorder="1"/>
    <xf numFmtId="166" fontId="20" fillId="10" borderId="4" xfId="0" applyNumberFormat="1" applyFont="1" applyFill="1" applyBorder="1"/>
    <xf numFmtId="8" fontId="12" fillId="0" borderId="0" xfId="0" applyNumberFormat="1" applyFont="1"/>
    <xf numFmtId="0" fontId="15" fillId="0" borderId="0" xfId="0" applyFont="1" applyAlignment="1">
      <alignment horizontal="right" vertical="center"/>
    </xf>
    <xf numFmtId="0" fontId="0" fillId="11" borderId="0" xfId="0" applyFill="1" applyAlignment="1" applyProtection="1">
      <alignment horizontal="center" vertical="center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47" fillId="2" borderId="0" xfId="0" applyFont="1" applyFill="1" applyAlignment="1" applyProtection="1">
      <alignment horizontal="left" vertical="center"/>
      <protection locked="0"/>
    </xf>
    <xf numFmtId="0" fontId="48" fillId="0" borderId="0" xfId="0" applyFont="1" applyAlignment="1" applyProtection="1">
      <alignment horizontal="left" vertical="center"/>
      <protection locked="0"/>
    </xf>
    <xf numFmtId="0" fontId="43" fillId="12" borderId="0" xfId="0" applyFont="1" applyFill="1" applyAlignment="1" applyProtection="1">
      <alignment vertical="center"/>
      <protection locked="0"/>
    </xf>
    <xf numFmtId="0" fontId="0" fillId="12" borderId="0" xfId="0" applyFill="1" applyProtection="1">
      <protection locked="0"/>
    </xf>
    <xf numFmtId="0" fontId="43" fillId="12" borderId="0" xfId="0" applyFont="1" applyFill="1" applyAlignment="1" applyProtection="1">
      <alignment horizontal="left" vertical="center"/>
      <protection locked="0"/>
    </xf>
    <xf numFmtId="0" fontId="17" fillId="12" borderId="0" xfId="0" applyFont="1" applyFill="1" applyAlignment="1" applyProtection="1">
      <alignment horizontal="left" vertical="center"/>
      <protection locked="0"/>
    </xf>
    <xf numFmtId="0" fontId="0" fillId="12" borderId="0" xfId="0" applyFill="1" applyAlignment="1" applyProtection="1">
      <alignment horizontal="left" vertical="center"/>
      <protection locked="0"/>
    </xf>
    <xf numFmtId="0" fontId="0" fillId="12" borderId="0" xfId="0" applyFill="1" applyAlignment="1" applyProtection="1">
      <alignment horizontal="left"/>
      <protection locked="0"/>
    </xf>
    <xf numFmtId="0" fontId="46" fillId="12" borderId="0" xfId="3" applyFont="1" applyFill="1" applyAlignment="1" applyProtection="1">
      <alignment horizontal="left" vertical="center"/>
      <protection locked="0"/>
    </xf>
    <xf numFmtId="49" fontId="43" fillId="12" borderId="0" xfId="0" applyNumberFormat="1" applyFont="1" applyFill="1" applyProtection="1">
      <protection locked="0"/>
    </xf>
    <xf numFmtId="0" fontId="0" fillId="6" borderId="8" xfId="0" applyFill="1" applyBorder="1" applyAlignment="1" applyProtection="1">
      <alignment horizontal="center"/>
      <protection locked="0"/>
    </xf>
    <xf numFmtId="8" fontId="22" fillId="0" borderId="0" xfId="0" applyNumberFormat="1" applyFont="1"/>
    <xf numFmtId="167" fontId="2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64" fontId="49" fillId="0" borderId="8" xfId="0" applyNumberFormat="1" applyFont="1" applyBorder="1" applyAlignment="1">
      <alignment horizontal="left" vertical="center" wrapText="1"/>
    </xf>
    <xf numFmtId="166" fontId="20" fillId="10" borderId="8" xfId="0" applyNumberFormat="1" applyFont="1" applyFill="1" applyBorder="1"/>
    <xf numFmtId="0" fontId="45" fillId="0" borderId="14" xfId="0" applyFont="1" applyBorder="1" applyAlignment="1">
      <alignment horizontal="right" vertical="center"/>
    </xf>
    <xf numFmtId="0" fontId="45" fillId="0" borderId="15" xfId="0" applyFont="1" applyBorder="1" applyAlignment="1">
      <alignment horizontal="right" vertical="center"/>
    </xf>
    <xf numFmtId="0" fontId="45" fillId="0" borderId="26" xfId="0" applyFont="1" applyBorder="1" applyAlignment="1">
      <alignment horizontal="right" vertical="center"/>
    </xf>
    <xf numFmtId="0" fontId="45" fillId="0" borderId="17" xfId="0" applyFont="1" applyBorder="1" applyAlignment="1">
      <alignment horizontal="right" vertical="center"/>
    </xf>
    <xf numFmtId="0" fontId="45" fillId="0" borderId="18" xfId="0" applyFont="1" applyBorder="1" applyAlignment="1">
      <alignment horizontal="right" vertical="center"/>
    </xf>
    <xf numFmtId="0" fontId="45" fillId="0" borderId="19" xfId="0" applyFont="1" applyBorder="1" applyAlignment="1">
      <alignment horizontal="right" vertical="center"/>
    </xf>
    <xf numFmtId="164" fontId="45" fillId="0" borderId="16" xfId="0" applyNumberFormat="1" applyFont="1" applyBorder="1" applyAlignment="1">
      <alignment horizontal="center" vertical="center"/>
    </xf>
    <xf numFmtId="164" fontId="45" fillId="0" borderId="13" xfId="0" applyNumberFormat="1" applyFont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44" fillId="7" borderId="0" xfId="0" applyFont="1" applyFill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center"/>
    </xf>
    <xf numFmtId="0" fontId="38" fillId="4" borderId="21" xfId="0" applyFont="1" applyFill="1" applyBorder="1" applyAlignment="1">
      <alignment horizontal="right" vertical="center"/>
    </xf>
    <xf numFmtId="0" fontId="38" fillId="4" borderId="24" xfId="0" applyFont="1" applyFill="1" applyBorder="1" applyAlignment="1">
      <alignment horizontal="right" vertical="center"/>
    </xf>
    <xf numFmtId="0" fontId="38" fillId="4" borderId="25" xfId="0" applyFont="1" applyFill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38" fillId="4" borderId="14" xfId="0" applyFont="1" applyFill="1" applyBorder="1" applyAlignment="1">
      <alignment horizontal="right" vertical="center"/>
    </xf>
    <xf numFmtId="0" fontId="38" fillId="4" borderId="15" xfId="0" applyFont="1" applyFill="1" applyBorder="1" applyAlignment="1">
      <alignment horizontal="right" vertical="center"/>
    </xf>
    <xf numFmtId="0" fontId="38" fillId="4" borderId="26" xfId="0" applyFont="1" applyFill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166" fontId="0" fillId="11" borderId="0" xfId="0" applyNumberFormat="1" applyFill="1" applyAlignment="1">
      <alignment vertical="center"/>
    </xf>
  </cellXfs>
  <cellStyles count="6">
    <cellStyle name="Accent2" xfId="1" builtinId="33"/>
    <cellStyle name="Excel Built-in Normal" xfId="2" xr:uid="{00000000-0005-0000-0000-000001000000}"/>
    <cellStyle name="Lien hypertexte" xfId="3" builtinId="8"/>
    <cellStyle name="Normal" xfId="0" builtinId="0"/>
    <cellStyle name="Normal 2" xfId="4" xr:uid="{00000000-0005-0000-0000-000004000000}"/>
    <cellStyle name="Normal 2 2" xfId="5" xr:uid="{00000000-0005-0000-0000-000005000000}"/>
  </cellStyles>
  <dxfs count="25">
    <dxf>
      <numFmt numFmtId="165" formatCode="#,##0.00\ &quot;€&quot;;[Red]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alignment horizontal="center" vertical="bottom" textRotation="0" wrapText="0" indent="0" justifyLastLine="0" shrinkToFit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  <protection locked="0" hidden="0"/>
    </dxf>
    <dxf>
      <fill>
        <patternFill>
          <bgColor rgb="FFE4DFED"/>
        </patternFill>
      </fill>
    </dxf>
    <dxf>
      <numFmt numFmtId="165" formatCode="#,##0.00\ &quot;€&quot;;[Red]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numFmt numFmtId="166" formatCode="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€&quot;;[Red]\-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numFmt numFmtId="12" formatCode="#,##0.00\ &quot;€&quot;_);[Red]\(#,##0.00\ &quot;€&quot;\)"/>
    </dxf>
    <dxf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color theme="5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0" formatCode="General"/>
    </dxf>
    <dxf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4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2451100</xdr:colOff>
      <xdr:row>0</xdr:row>
      <xdr:rowOff>228600</xdr:rowOff>
    </xdr:from>
    <xdr:to>
      <xdr:col>8</xdr:col>
      <xdr:colOff>792615</xdr:colOff>
      <xdr:row>1</xdr:row>
      <xdr:rowOff>248770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508500" y="228600"/>
          <a:ext cx="5986915" cy="286870"/>
        </a:xfrm>
        <a:prstGeom prst="rect">
          <a:avLst/>
        </a:prstGeom>
        <a:noFill/>
        <a:ln>
          <a:noFill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fr-FR" sz="2000" b="1" i="0" u="none" strike="noStrike" baseline="0">
              <a:solidFill>
                <a:srgbClr val="BF408C"/>
              </a:solidFill>
              <a:latin typeface="Roboto Lt"/>
              <a:ea typeface="Roboto Lt"/>
              <a:cs typeface="Roboto Lt"/>
            </a:rPr>
            <a:t>BON DE COMMANDE</a:t>
          </a:r>
          <a:endParaRPr lang="fr-FR" sz="1400" b="0" i="0" u="none" strike="noStrike" baseline="0">
            <a:solidFill>
              <a:srgbClr val="BF408C"/>
            </a:solidFill>
            <a:latin typeface="Times"/>
            <a:ea typeface="Times"/>
            <a:cs typeface="Times"/>
          </a:endParaRPr>
        </a:p>
        <a:p>
          <a:pPr algn="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3647</xdr:rowOff>
    </xdr:from>
    <xdr:to>
      <xdr:col>4</xdr:col>
      <xdr:colOff>1056237</xdr:colOff>
      <xdr:row>10</xdr:row>
      <xdr:rowOff>255414</xdr:rowOff>
    </xdr:to>
    <xdr:pic>
      <xdr:nvPicPr>
        <xdr:cNvPr id="6074" name="Image 6">
          <a:extLst>
            <a:ext uri="{FF2B5EF4-FFF2-40B4-BE49-F238E27FC236}">
              <a16:creationId xmlns:a16="http://schemas.microsoft.com/office/drawing/2014/main" id="{00000000-0008-0000-0100-0000BA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25" y="267706"/>
          <a:ext cx="2954950" cy="2942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12574</xdr:colOff>
      <xdr:row>142</xdr:row>
      <xdr:rowOff>176041</xdr:rowOff>
    </xdr:from>
    <xdr:to>
      <xdr:col>4</xdr:col>
      <xdr:colOff>1609505</xdr:colOff>
      <xdr:row>149</xdr:row>
      <xdr:rowOff>125744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0099" y="34415744"/>
          <a:ext cx="3495644" cy="1647228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45720" rIns="91440" bIns="45720" anchor="t" upright="1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l" rtl="0">
            <a:lnSpc>
              <a:spcPts val="1400"/>
            </a:lnSpc>
            <a:defRPr sz="1000"/>
          </a:pPr>
          <a:r>
            <a:rPr lang="fr-FR" sz="1200" b="0" i="0" u="none" strike="noStrike" baseline="0">
              <a:solidFill>
                <a:schemeClr val="tx1"/>
              </a:solidFill>
              <a:latin typeface="Roboto Lt"/>
              <a:ea typeface="Times"/>
              <a:cs typeface="Roboto Lt"/>
            </a:rPr>
            <a:t>NOTES : </a:t>
          </a: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600"/>
            </a:lnSpc>
            <a:defRPr sz="1000"/>
          </a:pPr>
          <a:endParaRPr lang="fr-FR" sz="1400" b="0" i="0" u="none" strike="noStrike" baseline="0">
            <a:solidFill>
              <a:srgbClr val="FF66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>
    <xdr:from>
      <xdr:col>4</xdr:col>
      <xdr:colOff>3042970</xdr:colOff>
      <xdr:row>142</xdr:row>
      <xdr:rowOff>176039</xdr:rowOff>
    </xdr:from>
    <xdr:to>
      <xdr:col>7</xdr:col>
      <xdr:colOff>1</xdr:colOff>
      <xdr:row>149</xdr:row>
      <xdr:rowOff>125741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161A61-93A3-2A4D-BB47-9016432A6A31}"/>
            </a:ext>
          </a:extLst>
        </xdr:cNvPr>
        <xdr:cNvSpPr txBox="1">
          <a:spLocks noChangeArrowheads="1"/>
        </xdr:cNvSpPr>
      </xdr:nvSpPr>
      <xdr:spPr bwMode="auto">
        <a:xfrm>
          <a:off x="5369208" y="34415742"/>
          <a:ext cx="3633961" cy="164722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400"/>
            </a:lnSpc>
            <a:defRPr sz="1000"/>
          </a:pPr>
          <a:r>
            <a:rPr lang="fr-FR" sz="1200" b="0" i="0" u="none" strike="noStrike" baseline="0">
              <a:solidFill>
                <a:schemeClr val="tx1"/>
              </a:solidFill>
              <a:latin typeface="Roboto Lt"/>
              <a:ea typeface="Times"/>
              <a:cs typeface="Roboto Lt"/>
            </a:rPr>
            <a:t>SIGNATURE DU RESPONSABLE &amp; CACHET PRO :</a:t>
          </a: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600"/>
            </a:lnSpc>
            <a:defRPr sz="1000"/>
          </a:pPr>
          <a:endParaRPr lang="fr-FR" sz="1400" b="0" i="0" u="none" strike="noStrike" baseline="0">
            <a:solidFill>
              <a:srgbClr val="FF6600"/>
            </a:solidFill>
            <a:latin typeface="Times"/>
            <a:ea typeface="Times"/>
            <a:cs typeface="Time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0000000}" name="Tableau1111929166641546627480" displayName="Tableau1111929166641546627480" ref="D18:I41" totalsRowShown="0" headerRowDxfId="24">
  <autoFilter ref="D18:I41" xr:uid="{00000000-0009-0000-0100-00004F000000}"/>
  <tableColumns count="6">
    <tableColumn id="1" xr3:uid="{00000000-0010-0000-0000-000001000000}" name="QUANTITE" dataDxfId="23"/>
    <tableColumn id="2" xr3:uid="{00000000-0010-0000-0000-000002000000}" name="PRODUITS"/>
    <tableColumn id="6" xr3:uid="{00000000-0010-0000-0000-000006000000}" name="CONTENANCE"/>
    <tableColumn id="3" xr3:uid="{00000000-0010-0000-0000-000003000000}" name="PRIX A L'UNITE HT"/>
    <tableColumn id="4" xr3:uid="{00000000-0010-0000-0000-000004000000}" name="TOTAL HT "/>
    <tableColumn id="5" xr3:uid="{00000000-0010-0000-0000-000005000000}" name="PRIX PUBLIC TTC" dataDxfId="22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1000000}" name="Tableau21220310176651547637581" displayName="Tableau21220310176651547637581" ref="D48:H76" totalsRowShown="0" headerRowDxfId="21">
  <autoFilter ref="D48:H76" xr:uid="{00000000-0009-0000-0100-000050000000}"/>
  <tableColumns count="5">
    <tableColumn id="1" xr3:uid="{00000000-0010-0000-0100-000001000000}" name="QUANTITE" dataDxfId="20"/>
    <tableColumn id="2" xr3:uid="{00000000-0010-0000-0100-000002000000}" name="PRODUITS"/>
    <tableColumn id="3" xr3:uid="{00000000-0010-0000-0100-000003000000}" name="CONTENANCE"/>
    <tableColumn id="5" xr3:uid="{00000000-0010-0000-0100-000005000000}" name="PRIX A L'UNITÉ" dataDxfId="19"/>
    <tableColumn id="6" xr3:uid="{00000000-0010-0000-0100-000006000000}" name="TOTAL HT" dataDxfId="18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2000000}" name="Tableau31321411186661548647682" displayName="Tableau31321411186661548647682" ref="D103:G116" totalsRowShown="0" headerRowDxfId="17">
  <autoFilter ref="D103:G116" xr:uid="{00000000-0009-0000-0100-000051000000}"/>
  <tableColumns count="4">
    <tableColumn id="1" xr3:uid="{00000000-0010-0000-0200-000001000000}" name="QUANTITE" dataDxfId="16"/>
    <tableColumn id="2" xr3:uid="{00000000-0010-0000-0200-000002000000}" name="PRODUITS"/>
    <tableColumn id="3" xr3:uid="{00000000-0010-0000-0200-000003000000}" name="PRIX HT A L'UNITE" dataDxfId="15"/>
    <tableColumn id="4" xr3:uid="{00000000-0010-0000-0200-000004000000}" name="TOTAL HT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3000000}" name="Tableau41422512266671549657783" displayName="Tableau41422512266671549657783" ref="D120:G129" totalsRowShown="0" headerRowDxfId="14">
  <autoFilter ref="D120:G129" xr:uid="{00000000-0009-0000-0100-000052000000}"/>
  <tableColumns count="4">
    <tableColumn id="1" xr3:uid="{00000000-0010-0000-0300-000001000000}" name="QUANTITE" dataDxfId="13"/>
    <tableColumn id="2" xr3:uid="{00000000-0010-0000-0300-000002000000}" name="PRODUITS" dataDxfId="12"/>
    <tableColumn id="3" xr3:uid="{00000000-0010-0000-0300-000003000000}" name="PRIX HT A L'UNITE" dataDxfId="11"/>
    <tableColumn id="4" xr3:uid="{00000000-0010-0000-0300-000004000000}" name="TOTAL HT" dataDxfId="10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4000000}" name="Tableau61624714286681550667884" displayName="Tableau61624714286681550667884" ref="D80:G84" totalsRowShown="0" dataDxfId="9">
  <autoFilter ref="D80:G84" xr:uid="{00000000-0009-0000-0100-000053000000}"/>
  <tableColumns count="4">
    <tableColumn id="1" xr3:uid="{00000000-0010-0000-0400-000001000000}" name="QUANTITE" dataDxfId="8"/>
    <tableColumn id="2" xr3:uid="{00000000-0010-0000-0400-000002000000}" name="PRODUIT" dataDxfId="7"/>
    <tableColumn id="3" xr3:uid="{00000000-0010-0000-0400-000003000000}" name="PRIX HT A L'UNITE" dataDxfId="6"/>
    <tableColumn id="4" xr3:uid="{00000000-0010-0000-0400-000004000000}" name="PRIX TOTAL HT" dataDxfId="5"/>
  </tableColumns>
  <tableStyleInfo name="TableStyleLight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5000000}" name="Tableau51523613276701552677985" displayName="Tableau51523613276701552677985" ref="D93:G99" totalsRowShown="0" headerRowDxfId="4">
  <autoFilter ref="D93:G99" xr:uid="{00000000-0009-0000-0100-000054000000}"/>
  <tableColumns count="4">
    <tableColumn id="1" xr3:uid="{00000000-0010-0000-0500-000001000000}" name="QUANTITE" dataDxfId="3"/>
    <tableColumn id="2" xr3:uid="{00000000-0010-0000-0500-000002000000}" name="PRODUITS" dataDxfId="2"/>
    <tableColumn id="3" xr3:uid="{00000000-0010-0000-0500-000003000000}" name="PRIX HT A L'UNITE" dataDxfId="1"/>
    <tableColumn id="4" xr3:uid="{00000000-0010-0000-0500-000004000000}" name="PRIX TOTAL HT 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9"/>
  <sheetViews>
    <sheetView tabSelected="1" topLeftCell="A107" zoomScale="101" workbookViewId="0">
      <selection activeCell="D21" sqref="D21"/>
    </sheetView>
  </sheetViews>
  <sheetFormatPr baseColWidth="10" defaultRowHeight="15"/>
  <cols>
    <col min="1" max="1" width="5.6640625" customWidth="1"/>
    <col min="2" max="2" width="10.6640625" hidden="1" customWidth="1"/>
    <col min="3" max="3" width="11" customWidth="1"/>
    <col min="4" max="4" width="13.83203125" style="14" customWidth="1"/>
    <col min="5" max="5" width="55" customWidth="1"/>
    <col min="6" max="6" width="19.5" customWidth="1"/>
    <col min="7" max="7" width="13.1640625" customWidth="1"/>
    <col min="8" max="8" width="13.83203125" customWidth="1"/>
  </cols>
  <sheetData>
    <row r="1" spans="3:9" ht="21" customHeight="1"/>
    <row r="2" spans="3:9" ht="29" customHeight="1"/>
    <row r="3" spans="3:9">
      <c r="F3" s="200"/>
      <c r="G3" s="200"/>
      <c r="H3" s="200"/>
      <c r="I3" s="200"/>
    </row>
    <row r="4" spans="3:9" ht="24" customHeight="1">
      <c r="E4" s="194" t="s">
        <v>207</v>
      </c>
      <c r="F4" s="199"/>
      <c r="G4" s="200"/>
      <c r="H4" s="200"/>
      <c r="I4" s="200"/>
    </row>
    <row r="5" spans="3:9" ht="26" customHeight="1">
      <c r="E5" s="194" t="s">
        <v>208</v>
      </c>
      <c r="F5" s="199"/>
      <c r="G5" s="200"/>
      <c r="H5" s="200"/>
      <c r="I5" s="200"/>
    </row>
    <row r="6" spans="3:9" ht="27" customHeight="1">
      <c r="E6" s="194" t="s">
        <v>209</v>
      </c>
      <c r="F6" s="201"/>
      <c r="G6" s="200"/>
      <c r="H6" s="200"/>
      <c r="I6" s="200"/>
    </row>
    <row r="7" spans="3:9" s="3" customFormat="1" ht="26" customHeight="1">
      <c r="D7" s="73" t="s">
        <v>21</v>
      </c>
      <c r="E7" s="194" t="s">
        <v>210</v>
      </c>
      <c r="F7" s="201"/>
      <c r="G7" s="202"/>
      <c r="H7" s="203"/>
      <c r="I7" s="204"/>
    </row>
    <row r="8" spans="3:9" ht="22" customHeight="1">
      <c r="E8" s="194" t="s">
        <v>212</v>
      </c>
      <c r="F8" s="201"/>
      <c r="G8" s="200"/>
      <c r="H8" s="200"/>
      <c r="I8" s="200"/>
    </row>
    <row r="9" spans="3:9" ht="22" customHeight="1">
      <c r="E9" s="194" t="s">
        <v>211</v>
      </c>
      <c r="F9" s="201"/>
      <c r="G9" s="200"/>
      <c r="H9" s="200"/>
      <c r="I9" s="200"/>
    </row>
    <row r="10" spans="3:9" ht="23" customHeight="1">
      <c r="E10" s="194" t="s">
        <v>213</v>
      </c>
      <c r="F10" s="205"/>
      <c r="G10" s="200"/>
      <c r="H10" s="200"/>
      <c r="I10" s="200"/>
    </row>
    <row r="11" spans="3:9" ht="22" customHeight="1">
      <c r="E11" s="194" t="s">
        <v>214</v>
      </c>
      <c r="F11" s="206"/>
      <c r="G11" s="200"/>
      <c r="H11" s="200"/>
      <c r="I11" s="200"/>
    </row>
    <row r="12" spans="3:9" s="3" customFormat="1" ht="13" customHeight="1">
      <c r="D12" s="73" t="s">
        <v>21</v>
      </c>
      <c r="E12" s="1"/>
      <c r="F12" s="202"/>
      <c r="G12" s="202"/>
      <c r="H12" s="203"/>
      <c r="I12" s="204"/>
    </row>
    <row r="13" spans="3:9" s="3" customFormat="1" ht="19" customHeight="1">
      <c r="D13" s="140" t="s">
        <v>26</v>
      </c>
      <c r="E13" s="141">
        <f ca="1">TODAY()</f>
        <v>45119</v>
      </c>
      <c r="F13" s="1"/>
      <c r="G13" s="1"/>
      <c r="H13" s="2"/>
    </row>
    <row r="14" spans="3:9" s="3" customFormat="1" ht="31" customHeight="1">
      <c r="C14" s="197" t="s">
        <v>221</v>
      </c>
      <c r="D14" s="142"/>
      <c r="E14" s="198"/>
      <c r="F14" s="198"/>
      <c r="G14" s="64"/>
      <c r="H14" s="65"/>
    </row>
    <row r="15" spans="3:9" s="3" customFormat="1" ht="12" customHeight="1">
      <c r="D15" s="74"/>
      <c r="E15" s="1"/>
      <c r="F15" s="1"/>
      <c r="G15" s="1"/>
      <c r="H15" s="2"/>
    </row>
    <row r="16" spans="3:9" ht="33" customHeight="1">
      <c r="C16" s="8"/>
      <c r="D16" s="222" t="s">
        <v>28</v>
      </c>
      <c r="E16" s="222"/>
      <c r="F16" s="222"/>
      <c r="G16" s="222"/>
      <c r="H16" s="222"/>
      <c r="I16" s="8"/>
    </row>
    <row r="18" spans="2:11" s="94" customFormat="1" ht="30" customHeight="1" thickBot="1">
      <c r="C18" s="92" t="s">
        <v>37</v>
      </c>
      <c r="D18" s="93" t="s">
        <v>0</v>
      </c>
      <c r="E18" s="93" t="s">
        <v>1</v>
      </c>
      <c r="F18" s="93" t="s">
        <v>29</v>
      </c>
      <c r="G18" s="93" t="s">
        <v>3</v>
      </c>
      <c r="H18" s="93" t="s">
        <v>32</v>
      </c>
      <c r="I18" s="116" t="s">
        <v>100</v>
      </c>
    </row>
    <row r="19" spans="2:11" s="4" customFormat="1" ht="16">
      <c r="C19" s="46"/>
      <c r="D19" s="75"/>
      <c r="E19" s="9" t="s">
        <v>104</v>
      </c>
      <c r="F19" s="8"/>
      <c r="G19" s="75" t="s">
        <v>107</v>
      </c>
      <c r="H19" s="10"/>
      <c r="I19" s="117" t="s">
        <v>106</v>
      </c>
    </row>
    <row r="20" spans="2:11">
      <c r="B20" s="14"/>
      <c r="C20" s="47" t="s">
        <v>38</v>
      </c>
      <c r="D20" s="48"/>
      <c r="E20" s="34" t="s">
        <v>177</v>
      </c>
      <c r="F20" s="34" t="s">
        <v>5</v>
      </c>
      <c r="G20" s="102">
        <v>15.95</v>
      </c>
      <c r="H20" s="163">
        <f>Tableau1111929166641546627480[[#This Row],[PRIX A L''UNITE HT]]*Tableau1111929166641546627480[[#This Row],[QUANTITE]]</f>
        <v>0</v>
      </c>
      <c r="I20" s="118">
        <f>BDC!$G20*2</f>
        <v>31.9</v>
      </c>
      <c r="K20" s="7"/>
    </row>
    <row r="21" spans="2:11">
      <c r="B21" s="14"/>
      <c r="C21" s="49" t="s">
        <v>93</v>
      </c>
      <c r="D21" s="95"/>
      <c r="E21" s="88" t="s">
        <v>178</v>
      </c>
      <c r="F21" s="88" t="s">
        <v>15</v>
      </c>
      <c r="G21" s="119">
        <v>12.93</v>
      </c>
      <c r="H21" s="163">
        <f>Tableau1111929166641546627480[[#This Row],[PRIX A L''UNITE HT]]*Tableau1111929166641546627480[[#This Row],[QUANTITE]]</f>
        <v>0</v>
      </c>
      <c r="I21" s="118">
        <v>25.9</v>
      </c>
    </row>
    <row r="22" spans="2:11">
      <c r="B22" s="14"/>
      <c r="C22" s="47" t="s">
        <v>39</v>
      </c>
      <c r="D22" s="48"/>
      <c r="E22" s="34" t="s">
        <v>179</v>
      </c>
      <c r="F22" s="34" t="s">
        <v>6</v>
      </c>
      <c r="G22" s="102">
        <v>26.95</v>
      </c>
      <c r="H22" s="163">
        <f>Tableau1111929166641546627480[[#This Row],[PRIX A L''UNITE HT]]*Tableau1111929166641546627480[[#This Row],[QUANTITE]]</f>
        <v>0</v>
      </c>
      <c r="I22" s="118">
        <f>BDC!$G22*2</f>
        <v>53.9</v>
      </c>
    </row>
    <row r="23" spans="2:11">
      <c r="B23" s="14"/>
      <c r="C23" s="49" t="s">
        <v>40</v>
      </c>
      <c r="D23" s="95"/>
      <c r="E23" s="34" t="s">
        <v>14</v>
      </c>
      <c r="F23" s="34" t="s">
        <v>6</v>
      </c>
      <c r="G23" s="102">
        <v>26.95</v>
      </c>
      <c r="H23" s="163">
        <f>Tableau1111929166641546627480[[#This Row],[PRIX A L''UNITE HT]]*Tableau1111929166641546627480[[#This Row],[QUANTITE]]</f>
        <v>0</v>
      </c>
      <c r="I23" s="118">
        <f>BDC!$G23*2</f>
        <v>53.9</v>
      </c>
    </row>
    <row r="24" spans="2:11">
      <c r="B24" s="14"/>
      <c r="C24" s="47" t="s">
        <v>41</v>
      </c>
      <c r="D24" s="48"/>
      <c r="E24" s="34" t="s">
        <v>183</v>
      </c>
      <c r="F24" s="34" t="s">
        <v>7</v>
      </c>
      <c r="G24" s="102">
        <v>23.38</v>
      </c>
      <c r="H24" s="163">
        <f>Tableau1111929166641546627480[[#This Row],[PRIX A L''UNITE HT]]*Tableau1111929166641546627480[[#This Row],[QUANTITE]]</f>
        <v>0</v>
      </c>
      <c r="I24" s="118">
        <v>46.8</v>
      </c>
    </row>
    <row r="25" spans="2:11">
      <c r="B25" s="14"/>
      <c r="C25" s="49" t="s">
        <v>42</v>
      </c>
      <c r="D25" s="95"/>
      <c r="E25" s="34" t="s">
        <v>184</v>
      </c>
      <c r="F25" s="34" t="s">
        <v>9</v>
      </c>
      <c r="G25" s="102">
        <v>20.350000000000001</v>
      </c>
      <c r="H25" s="163">
        <f>Tableau1111929166641546627480[[#This Row],[PRIX A L''UNITE HT]]*Tableau1111929166641546627480[[#This Row],[QUANTITE]]</f>
        <v>0</v>
      </c>
      <c r="I25" s="118">
        <v>39.9</v>
      </c>
    </row>
    <row r="26" spans="2:11">
      <c r="B26" s="14"/>
      <c r="C26" s="47" t="s">
        <v>43</v>
      </c>
      <c r="D26" s="48"/>
      <c r="E26" s="34" t="s">
        <v>151</v>
      </c>
      <c r="F26" s="34" t="s">
        <v>10</v>
      </c>
      <c r="G26" s="102">
        <v>10.4</v>
      </c>
      <c r="H26" s="163">
        <f>Tableau1111929166641546627480[[#This Row],[PRIX A L''UNITE HT]]*Tableau1111929166641546627480[[#This Row],[QUANTITE]]</f>
        <v>0</v>
      </c>
      <c r="I26" s="118">
        <v>20.9</v>
      </c>
    </row>
    <row r="27" spans="2:11">
      <c r="B27" s="14"/>
      <c r="C27" s="49" t="s">
        <v>118</v>
      </c>
      <c r="D27" s="95"/>
      <c r="E27" s="34" t="s">
        <v>152</v>
      </c>
      <c r="F27" s="34" t="s">
        <v>10</v>
      </c>
      <c r="G27" s="102">
        <v>11.55</v>
      </c>
      <c r="H27" s="163">
        <f>Tableau1111929166641546627480[[#This Row],[PRIX A L''UNITE HT]]*Tableau1111929166641546627480[[#This Row],[QUANTITE]]</f>
        <v>0</v>
      </c>
      <c r="I27" s="100">
        <v>23</v>
      </c>
    </row>
    <row r="28" spans="2:11">
      <c r="B28" s="14"/>
      <c r="C28" s="47" t="s">
        <v>149</v>
      </c>
      <c r="D28" s="48"/>
      <c r="E28" s="34" t="s">
        <v>150</v>
      </c>
      <c r="F28" s="34" t="s">
        <v>153</v>
      </c>
      <c r="G28" s="102">
        <v>12.1</v>
      </c>
      <c r="H28" s="163">
        <f>Tableau1111929166641546627480[[#This Row],[PRIX A L''UNITE HT]]*Tableau1111929166641546627480[[#This Row],[QUANTITE]]</f>
        <v>0</v>
      </c>
      <c r="I28" s="118">
        <v>24</v>
      </c>
    </row>
    <row r="29" spans="2:11" s="2" customFormat="1" ht="47" customHeight="1">
      <c r="C29" s="136" t="s">
        <v>200</v>
      </c>
      <c r="D29" s="183"/>
      <c r="E29" s="98" t="s">
        <v>109</v>
      </c>
      <c r="F29" s="52" t="s">
        <v>164</v>
      </c>
      <c r="G29" s="103">
        <v>21.45</v>
      </c>
      <c r="H29" s="209">
        <f>Tableau1111929166641546627480[[#This Row],[PRIX A L''UNITE HT]]*Tableau1111929166641546627480[[#This Row],[QUANTITE]]</f>
        <v>0</v>
      </c>
      <c r="I29" s="120">
        <f>Tableau1111929166641546627480[[#This Row],[PRIX A L''UNITE HT]]*2</f>
        <v>42.9</v>
      </c>
    </row>
    <row r="30" spans="2:11" s="32" customFormat="1" ht="45" customHeight="1">
      <c r="B30" s="15"/>
      <c r="C30" s="91" t="s">
        <v>201</v>
      </c>
      <c r="D30" s="51"/>
      <c r="E30" s="52" t="s">
        <v>108</v>
      </c>
      <c r="F30" s="210" t="s">
        <v>165</v>
      </c>
      <c r="G30" s="108">
        <v>21.45</v>
      </c>
      <c r="H30" s="209">
        <f>Tableau1111929166641546627480[[#This Row],[PRIX A L''UNITE HT]]*Tableau1111929166641546627480[[#This Row],[QUANTITE]]</f>
        <v>0</v>
      </c>
      <c r="I30" s="121">
        <f>Tableau1111929166641546627480[[#This Row],[PRIX A L''UNITE HT]]*2</f>
        <v>42.9</v>
      </c>
    </row>
    <row r="31" spans="2:11" s="32" customFormat="1" ht="17" customHeight="1">
      <c r="B31" s="15"/>
      <c r="C31" s="50" t="s">
        <v>44</v>
      </c>
      <c r="D31" s="12"/>
      <c r="E31" s="175" t="s">
        <v>170</v>
      </c>
      <c r="F31" s="211" t="s">
        <v>171</v>
      </c>
      <c r="G31" s="111">
        <v>14.25</v>
      </c>
      <c r="H31" s="209">
        <f>Tableau1111929166641546627480[[#This Row],[PRIX A L''UNITE HT]]*Tableau1111929166641546627480[[#This Row],[QUANTITE]]</f>
        <v>0</v>
      </c>
      <c r="I31" s="120">
        <f>BDC!$G31*2</f>
        <v>28.5</v>
      </c>
      <c r="K31" s="33"/>
    </row>
    <row r="32" spans="2:11" s="32" customFormat="1" ht="39" customHeight="1">
      <c r="C32" s="91" t="s">
        <v>83</v>
      </c>
      <c r="D32" s="51"/>
      <c r="E32" s="184" t="s">
        <v>135</v>
      </c>
      <c r="F32" s="212" t="s">
        <v>230</v>
      </c>
      <c r="G32" s="185">
        <v>8.5</v>
      </c>
      <c r="H32" s="209">
        <f>Tableau1111929166641546627480[[#This Row],[PRIX A L''UNITE HT]]*Tableau1111929166641546627480[[#This Row],[QUANTITE]]</f>
        <v>0</v>
      </c>
      <c r="I32" s="128">
        <f>BDC!$G32*2</f>
        <v>17</v>
      </c>
    </row>
    <row r="33" spans="2:12" s="32" customFormat="1" ht="38" customHeight="1">
      <c r="C33" s="136" t="s">
        <v>120</v>
      </c>
      <c r="D33" s="51"/>
      <c r="E33" s="184" t="s">
        <v>136</v>
      </c>
      <c r="F33" s="31" t="s">
        <v>231</v>
      </c>
      <c r="G33" s="185">
        <v>8.5</v>
      </c>
      <c r="H33" s="209">
        <f>Tableau1111929166641546627480[[#This Row],[PRIX A L''UNITE HT]]*Tableau1111929166641546627480[[#This Row],[QUANTITE]]</f>
        <v>0</v>
      </c>
      <c r="I33" s="128">
        <f>BDC!$G33*2</f>
        <v>17</v>
      </c>
    </row>
    <row r="34" spans="2:12" ht="16">
      <c r="C34" s="53"/>
      <c r="D34" s="8"/>
      <c r="E34" s="9" t="s">
        <v>105</v>
      </c>
      <c r="F34" s="8"/>
      <c r="G34" s="122"/>
      <c r="H34" s="164"/>
      <c r="I34" s="123"/>
    </row>
    <row r="35" spans="2:12">
      <c r="B35" s="14"/>
      <c r="C35" s="176" t="s">
        <v>138</v>
      </c>
      <c r="D35" s="48"/>
      <c r="E35" s="148" t="s">
        <v>185</v>
      </c>
      <c r="F35" s="34" t="s">
        <v>7</v>
      </c>
      <c r="G35" s="102">
        <v>6.67</v>
      </c>
      <c r="H35" s="163">
        <f>BDC!$G35*BDC!$D35</f>
        <v>0</v>
      </c>
      <c r="I35" s="120">
        <v>13</v>
      </c>
    </row>
    <row r="36" spans="2:12">
      <c r="B36" s="14"/>
      <c r="C36" s="47" t="s">
        <v>45</v>
      </c>
      <c r="D36" s="48"/>
      <c r="E36" s="34" t="s">
        <v>186</v>
      </c>
      <c r="F36" s="34" t="s">
        <v>5</v>
      </c>
      <c r="G36" s="102">
        <v>24.75</v>
      </c>
      <c r="H36" s="163">
        <f>BDC!$G36*BDC!$D36</f>
        <v>0</v>
      </c>
      <c r="I36" s="118">
        <f>BDC!$G36*2</f>
        <v>49.5</v>
      </c>
    </row>
    <row r="37" spans="2:12" ht="17" customHeight="1">
      <c r="C37" s="96" t="s">
        <v>56</v>
      </c>
      <c r="D37" s="48"/>
      <c r="E37" s="34" t="s">
        <v>187</v>
      </c>
      <c r="F37" s="34" t="s">
        <v>5</v>
      </c>
      <c r="G37" s="119">
        <v>14.3</v>
      </c>
      <c r="H37" s="163">
        <f>BDC!$G37*BDC!$D37</f>
        <v>0</v>
      </c>
      <c r="I37" s="118">
        <v>28.5</v>
      </c>
      <c r="J37" s="6"/>
      <c r="L37" s="7"/>
    </row>
    <row r="38" spans="2:12">
      <c r="B38" s="14"/>
      <c r="C38" s="47" t="s">
        <v>132</v>
      </c>
      <c r="D38" s="48"/>
      <c r="E38" s="34" t="s">
        <v>133</v>
      </c>
      <c r="F38" s="34" t="s">
        <v>5</v>
      </c>
      <c r="G38" s="102">
        <v>15.95</v>
      </c>
      <c r="H38" s="163">
        <f>BDC!$G38*BDC!$D38</f>
        <v>0</v>
      </c>
      <c r="I38" s="118">
        <v>31.9</v>
      </c>
    </row>
    <row r="39" spans="2:12" ht="17" customHeight="1">
      <c r="C39" s="96" t="s">
        <v>122</v>
      </c>
      <c r="D39" s="48"/>
      <c r="E39" s="139" t="s">
        <v>204</v>
      </c>
      <c r="F39" s="139" t="s">
        <v>15</v>
      </c>
      <c r="G39" s="104">
        <v>7.15</v>
      </c>
      <c r="H39" s="165">
        <f>BDC!$D39*BDC!$G39</f>
        <v>0</v>
      </c>
      <c r="I39" s="177">
        <v>14</v>
      </c>
    </row>
    <row r="40" spans="2:12" ht="16" customHeight="1">
      <c r="C40" s="47" t="s">
        <v>123</v>
      </c>
      <c r="D40" s="48"/>
      <c r="E40" s="88" t="s">
        <v>124</v>
      </c>
      <c r="F40" s="88" t="s">
        <v>9</v>
      </c>
      <c r="G40" s="102">
        <v>3.8</v>
      </c>
      <c r="H40" s="163">
        <f>BDC!$D40*BDC!$G40</f>
        <v>0</v>
      </c>
      <c r="I40" s="178">
        <v>7.5</v>
      </c>
      <c r="J40" s="181"/>
      <c r="K40" s="32"/>
    </row>
    <row r="41" spans="2:12" ht="17" customHeight="1">
      <c r="C41" s="96" t="s">
        <v>123</v>
      </c>
      <c r="D41" s="48"/>
      <c r="E41" s="88" t="s">
        <v>216</v>
      </c>
      <c r="F41" s="88" t="s">
        <v>215</v>
      </c>
      <c r="G41" s="102">
        <v>15.5</v>
      </c>
      <c r="H41" s="163">
        <f>BDC!$D41*BDC!$G41</f>
        <v>0</v>
      </c>
      <c r="I41" s="178">
        <v>30.9</v>
      </c>
    </row>
    <row r="42" spans="2:12" ht="29" customHeight="1">
      <c r="C42" s="40"/>
      <c r="D42" s="76"/>
      <c r="E42" s="40"/>
      <c r="F42" s="40"/>
      <c r="G42" s="54" t="s">
        <v>66</v>
      </c>
      <c r="H42" s="55">
        <f>SUM(H20:H41)</f>
        <v>0</v>
      </c>
      <c r="I42" s="123"/>
    </row>
    <row r="43" spans="2:12" ht="20" customHeight="1"/>
    <row r="44" spans="2:12" ht="20" customHeight="1"/>
    <row r="45" spans="2:12" ht="20" customHeight="1"/>
    <row r="46" spans="2:12" ht="31" customHeight="1">
      <c r="C46" s="16"/>
      <c r="D46" s="223" t="s">
        <v>27</v>
      </c>
      <c r="E46" s="223"/>
      <c r="F46" s="223"/>
      <c r="G46" s="223"/>
      <c r="H46" s="223"/>
    </row>
    <row r="48" spans="2:12" s="4" customFormat="1" ht="16" thickBot="1">
      <c r="C48" s="26" t="s">
        <v>37</v>
      </c>
      <c r="D48" s="14" t="s">
        <v>0</v>
      </c>
      <c r="E48" t="s">
        <v>1</v>
      </c>
      <c r="F48" t="s">
        <v>29</v>
      </c>
      <c r="G48" t="s">
        <v>30</v>
      </c>
      <c r="H48" s="4" t="s">
        <v>31</v>
      </c>
    </row>
    <row r="49" spans="3:13" ht="16">
      <c r="C49" s="20"/>
      <c r="D49" s="77"/>
      <c r="E49" s="17" t="s">
        <v>102</v>
      </c>
      <c r="F49" s="16"/>
      <c r="G49" s="18"/>
      <c r="H49" s="19"/>
    </row>
    <row r="50" spans="3:13">
      <c r="C50" s="27" t="s">
        <v>46</v>
      </c>
      <c r="D50" s="13"/>
      <c r="E50" t="s">
        <v>4</v>
      </c>
      <c r="F50" t="s">
        <v>13</v>
      </c>
      <c r="G50" s="38">
        <v>41.45</v>
      </c>
      <c r="H50" s="7">
        <f>BDC!$G50*BDC!$D50</f>
        <v>0</v>
      </c>
    </row>
    <row r="51" spans="3:13">
      <c r="C51" s="28" t="s">
        <v>57</v>
      </c>
      <c r="D51" s="13"/>
      <c r="E51" t="s">
        <v>94</v>
      </c>
      <c r="F51" s="11" t="s">
        <v>20</v>
      </c>
      <c r="G51" s="109">
        <v>26.96</v>
      </c>
      <c r="H51" s="166">
        <f>BDC!$G51*BDC!$D51</f>
        <v>0</v>
      </c>
    </row>
    <row r="52" spans="3:13">
      <c r="C52" s="27" t="s">
        <v>110</v>
      </c>
      <c r="D52" s="13"/>
      <c r="E52" t="s">
        <v>179</v>
      </c>
      <c r="F52" s="11" t="s">
        <v>6</v>
      </c>
      <c r="G52" s="109">
        <v>24.91</v>
      </c>
      <c r="H52" s="166">
        <f>BDC!$G52*BDC!$D52</f>
        <v>0</v>
      </c>
    </row>
    <row r="53" spans="3:13">
      <c r="C53" s="28" t="s">
        <v>111</v>
      </c>
      <c r="D53" s="13"/>
      <c r="E53" t="s">
        <v>181</v>
      </c>
      <c r="F53" s="11" t="s">
        <v>6</v>
      </c>
      <c r="G53" s="109">
        <v>24.91</v>
      </c>
      <c r="H53" s="166">
        <f>BDC!$G53*BDC!$D53</f>
        <v>0</v>
      </c>
    </row>
    <row r="54" spans="3:13">
      <c r="C54" s="27" t="s">
        <v>47</v>
      </c>
      <c r="D54" s="13"/>
      <c r="E54" t="s">
        <v>18</v>
      </c>
      <c r="F54" s="11" t="s">
        <v>9</v>
      </c>
      <c r="G54" s="109">
        <v>36.380000000000003</v>
      </c>
      <c r="H54" s="166">
        <f>BDC!$G54*BDC!$D54</f>
        <v>0</v>
      </c>
    </row>
    <row r="55" spans="3:13">
      <c r="C55" s="28" t="s">
        <v>48</v>
      </c>
      <c r="D55" s="13"/>
      <c r="E55" t="s">
        <v>8</v>
      </c>
      <c r="F55" s="11" t="s">
        <v>15</v>
      </c>
      <c r="G55" s="109">
        <v>39.590000000000003</v>
      </c>
      <c r="H55" s="166">
        <f>BDC!$G55*BDC!$D55</f>
        <v>0</v>
      </c>
    </row>
    <row r="56" spans="3:13">
      <c r="C56" s="27" t="s">
        <v>58</v>
      </c>
      <c r="D56" s="13"/>
      <c r="E56" t="s">
        <v>147</v>
      </c>
      <c r="F56" s="11" t="s">
        <v>49</v>
      </c>
      <c r="G56" s="109">
        <v>26.71</v>
      </c>
      <c r="H56" s="166">
        <f>BDC!$G56*BDC!$D56</f>
        <v>0</v>
      </c>
    </row>
    <row r="57" spans="3:13">
      <c r="C57" s="97" t="s">
        <v>112</v>
      </c>
      <c r="D57" s="13"/>
      <c r="E57" t="s">
        <v>91</v>
      </c>
      <c r="F57" s="11" t="s">
        <v>95</v>
      </c>
      <c r="G57" s="109">
        <v>21.7</v>
      </c>
      <c r="H57" s="166">
        <f>BDC!$G57*BDC!$D57</f>
        <v>0</v>
      </c>
    </row>
    <row r="58" spans="3:13">
      <c r="C58" s="27" t="s">
        <v>113</v>
      </c>
      <c r="D58" s="13"/>
      <c r="E58" t="s">
        <v>68</v>
      </c>
      <c r="F58" s="11" t="s">
        <v>95</v>
      </c>
      <c r="G58" s="109">
        <v>25.04</v>
      </c>
      <c r="H58" s="166">
        <f>BDC!$G58*BDC!$D58</f>
        <v>0</v>
      </c>
    </row>
    <row r="59" spans="3:13">
      <c r="C59" s="97" t="s">
        <v>180</v>
      </c>
      <c r="D59" s="13"/>
      <c r="E59" t="s">
        <v>162</v>
      </c>
      <c r="F59" s="11" t="s">
        <v>163</v>
      </c>
      <c r="G59" s="109">
        <v>21.7</v>
      </c>
      <c r="H59" s="166">
        <f>BDC!$G59*BDC!$D59</f>
        <v>0</v>
      </c>
      <c r="J59" s="14"/>
      <c r="K59" s="14"/>
      <c r="L59" s="14"/>
      <c r="M59" s="173"/>
    </row>
    <row r="60" spans="3:13">
      <c r="C60" s="27" t="s">
        <v>175</v>
      </c>
      <c r="D60" s="13"/>
      <c r="E60" t="s">
        <v>169</v>
      </c>
      <c r="F60" s="11" t="s">
        <v>168</v>
      </c>
      <c r="G60" s="174">
        <v>53.38</v>
      </c>
      <c r="H60" s="166">
        <f>BDC!$G60*BDC!$D60</f>
        <v>0</v>
      </c>
      <c r="J60" s="14"/>
      <c r="K60" s="14"/>
      <c r="L60" s="14"/>
      <c r="M60" s="173"/>
    </row>
    <row r="61" spans="3:13">
      <c r="C61" s="97" t="s">
        <v>176</v>
      </c>
      <c r="D61" s="13"/>
      <c r="E61" t="s">
        <v>173</v>
      </c>
      <c r="F61" s="11"/>
      <c r="G61" s="109">
        <v>108.13</v>
      </c>
      <c r="H61" s="166">
        <f>BDC!$G61*BDC!$D61</f>
        <v>0</v>
      </c>
      <c r="I61" s="7"/>
      <c r="J61" s="14"/>
      <c r="K61" s="14"/>
      <c r="L61" s="14"/>
      <c r="M61" s="173"/>
    </row>
    <row r="62" spans="3:13">
      <c r="C62" s="115" t="s">
        <v>166</v>
      </c>
      <c r="D62" s="13"/>
      <c r="E62" t="s">
        <v>167</v>
      </c>
      <c r="F62" s="11"/>
      <c r="G62" s="174">
        <v>48.15</v>
      </c>
      <c r="H62" s="166">
        <f>BDC!$G62*BDC!$D62</f>
        <v>0</v>
      </c>
      <c r="I62" s="7"/>
      <c r="J62" s="14"/>
      <c r="K62" s="14"/>
      <c r="L62" s="14"/>
      <c r="M62" s="173"/>
    </row>
    <row r="63" spans="3:13">
      <c r="C63" s="187" t="s">
        <v>85</v>
      </c>
      <c r="D63" s="188"/>
      <c r="E63" s="189" t="s">
        <v>119</v>
      </c>
      <c r="F63" s="190"/>
      <c r="G63" s="191">
        <v>1.9</v>
      </c>
      <c r="H63" s="192">
        <f>BDC!$G63*BDC!$D63</f>
        <v>0</v>
      </c>
      <c r="I63" s="7"/>
      <c r="J63" s="14"/>
      <c r="K63" s="14"/>
      <c r="L63" s="14"/>
      <c r="M63" s="173"/>
    </row>
    <row r="64" spans="3:13">
      <c r="C64" s="115" t="s">
        <v>160</v>
      </c>
      <c r="D64" s="13"/>
      <c r="E64" t="s">
        <v>220</v>
      </c>
      <c r="G64" s="208">
        <v>35</v>
      </c>
      <c r="H64" s="166">
        <f>Tableau21220310176651547637581[[#This Row],[PRIX A L''UNITÉ]]*Tableau21220310176651547637581[[#This Row],[QUANTITE]]</f>
        <v>0</v>
      </c>
      <c r="I64" s="7"/>
      <c r="J64" s="14"/>
      <c r="K64" s="14"/>
      <c r="L64" s="14"/>
      <c r="M64" s="173"/>
    </row>
    <row r="65" spans="3:14" ht="16">
      <c r="C65" s="186"/>
      <c r="D65" s="16"/>
      <c r="E65" s="17" t="s">
        <v>103</v>
      </c>
      <c r="F65" s="16"/>
      <c r="G65" s="110"/>
      <c r="H65" s="16"/>
      <c r="J65" s="172"/>
      <c r="K65" s="172"/>
      <c r="L65" s="15"/>
      <c r="M65" s="7"/>
      <c r="N65" s="7"/>
    </row>
    <row r="66" spans="3:14">
      <c r="C66" s="97" t="s">
        <v>50</v>
      </c>
      <c r="D66" s="149"/>
      <c r="E66" s="150" t="s">
        <v>11</v>
      </c>
      <c r="F66" s="150" t="s">
        <v>13</v>
      </c>
      <c r="G66" s="151">
        <v>64.33</v>
      </c>
      <c r="H66" s="167">
        <f>BDC!$G66*BDC!$D66</f>
        <v>0</v>
      </c>
      <c r="J66" s="172"/>
      <c r="K66" s="172"/>
      <c r="L66" s="14"/>
      <c r="M66" s="7"/>
      <c r="N66" s="7"/>
    </row>
    <row r="67" spans="3:14">
      <c r="C67" s="155" t="s">
        <v>202</v>
      </c>
      <c r="D67" s="156"/>
      <c r="E67" s="157" t="s">
        <v>67</v>
      </c>
      <c r="F67" s="157" t="s">
        <v>13</v>
      </c>
      <c r="G67" s="158">
        <v>37.97</v>
      </c>
      <c r="H67" s="168">
        <f>BDC!$G67*BDC!$D67</f>
        <v>0</v>
      </c>
      <c r="J67" s="172"/>
      <c r="K67" s="172"/>
      <c r="L67" s="14"/>
      <c r="M67" s="7"/>
      <c r="N67" s="7"/>
    </row>
    <row r="68" spans="3:14">
      <c r="C68" s="97" t="s">
        <v>51</v>
      </c>
      <c r="D68" s="149"/>
      <c r="E68" s="150" t="s">
        <v>88</v>
      </c>
      <c r="F68" s="150" t="s">
        <v>13</v>
      </c>
      <c r="G68" s="151">
        <v>37.97</v>
      </c>
      <c r="H68" s="167">
        <f>BDC!$G68*BDC!$D68</f>
        <v>0</v>
      </c>
    </row>
    <row r="69" spans="3:14">
      <c r="C69" s="155" t="s">
        <v>52</v>
      </c>
      <c r="D69" s="156"/>
      <c r="E69" s="157" t="s">
        <v>89</v>
      </c>
      <c r="F69" s="157" t="s">
        <v>13</v>
      </c>
      <c r="G69" s="158">
        <v>37.97</v>
      </c>
      <c r="H69" s="168">
        <f>BDC!$G69*BDC!$D69</f>
        <v>0</v>
      </c>
    </row>
    <row r="70" spans="3:14">
      <c r="C70" s="97" t="s">
        <v>53</v>
      </c>
      <c r="D70" s="149"/>
      <c r="E70" s="150" t="s">
        <v>90</v>
      </c>
      <c r="F70" s="150" t="s">
        <v>13</v>
      </c>
      <c r="G70" s="151">
        <v>37.97</v>
      </c>
      <c r="H70" s="167">
        <f>BDC!$G70*BDC!$D70</f>
        <v>0</v>
      </c>
    </row>
    <row r="71" spans="3:14" s="32" customFormat="1" ht="16">
      <c r="C71" s="159" t="s">
        <v>54</v>
      </c>
      <c r="D71" s="195"/>
      <c r="E71" s="160" t="s">
        <v>117</v>
      </c>
      <c r="F71" s="161" t="s">
        <v>13</v>
      </c>
      <c r="G71" s="162">
        <v>35.31</v>
      </c>
      <c r="H71" s="169">
        <f>BDC!$G71*BDC!$D71</f>
        <v>0</v>
      </c>
      <c r="J71"/>
    </row>
    <row r="72" spans="3:14" s="32" customFormat="1" ht="16">
      <c r="C72" s="97" t="s">
        <v>114</v>
      </c>
      <c r="D72" s="196"/>
      <c r="E72" s="152" t="s">
        <v>116</v>
      </c>
      <c r="F72" s="153" t="s">
        <v>13</v>
      </c>
      <c r="G72" s="154">
        <v>10.59</v>
      </c>
      <c r="H72" s="170">
        <f>BDC!$G72*BDC!$D72</f>
        <v>0</v>
      </c>
      <c r="M72"/>
    </row>
    <row r="73" spans="3:14" s="32" customFormat="1" ht="16">
      <c r="C73" s="159" t="s">
        <v>157</v>
      </c>
      <c r="D73" s="195"/>
      <c r="E73" s="160" t="s">
        <v>158</v>
      </c>
      <c r="F73" s="161" t="s">
        <v>159</v>
      </c>
      <c r="G73" s="162">
        <v>7.49</v>
      </c>
      <c r="H73" s="169">
        <f>BDC!$G73*BDC!$D73</f>
        <v>0</v>
      </c>
      <c r="K73" s="33"/>
      <c r="M73" s="33"/>
    </row>
    <row r="74" spans="3:14" s="32" customFormat="1" ht="16">
      <c r="C74" s="97" t="s">
        <v>160</v>
      </c>
      <c r="D74" s="196"/>
      <c r="E74" s="152" t="s">
        <v>161</v>
      </c>
      <c r="F74" s="153"/>
      <c r="G74" s="154">
        <v>37.450000000000003</v>
      </c>
      <c r="H74" s="170">
        <f>BDC!$G74*BDC!$D74</f>
        <v>0</v>
      </c>
      <c r="K74" s="33"/>
      <c r="M74" s="33"/>
    </row>
    <row r="75" spans="3:14" s="32" customFormat="1" ht="16">
      <c r="C75" s="155" t="s">
        <v>125</v>
      </c>
      <c r="D75" s="195"/>
      <c r="E75" s="160" t="s">
        <v>130</v>
      </c>
      <c r="F75" s="161" t="s">
        <v>126</v>
      </c>
      <c r="G75" s="162">
        <v>39.47</v>
      </c>
      <c r="H75" s="240">
        <f>BDC!$G75*BDC!$D75</f>
        <v>0</v>
      </c>
    </row>
    <row r="76" spans="3:14" ht="27" customHeight="1">
      <c r="C76" s="39"/>
      <c r="D76" s="78"/>
      <c r="E76" s="39"/>
      <c r="F76" s="39"/>
      <c r="G76" s="37" t="s">
        <v>66</v>
      </c>
      <c r="H76" s="44">
        <f>SUM(H50:H75)</f>
        <v>0</v>
      </c>
      <c r="I76" s="143"/>
      <c r="J76" s="180"/>
      <c r="K76" s="181"/>
    </row>
    <row r="77" spans="3:14">
      <c r="H77" s="38"/>
    </row>
    <row r="78" spans="3:14" ht="19" customHeight="1">
      <c r="H78" s="38"/>
    </row>
    <row r="79" spans="3:14" ht="36" customHeight="1">
      <c r="C79" s="66"/>
      <c r="D79" s="224" t="s">
        <v>131</v>
      </c>
      <c r="E79" s="224"/>
      <c r="F79" s="224"/>
      <c r="G79" s="225"/>
      <c r="H79" s="105" t="s">
        <v>223</v>
      </c>
    </row>
    <row r="80" spans="3:14" ht="19" customHeight="1">
      <c r="C80" s="56" t="s">
        <v>37</v>
      </c>
      <c r="D80" s="13" t="s">
        <v>0</v>
      </c>
      <c r="E80" t="s">
        <v>17</v>
      </c>
      <c r="F80" t="s">
        <v>16</v>
      </c>
      <c r="G80" t="s">
        <v>12</v>
      </c>
      <c r="H80" s="112" t="s">
        <v>100</v>
      </c>
    </row>
    <row r="81" spans="3:8" ht="16">
      <c r="C81" s="69" t="s">
        <v>200</v>
      </c>
      <c r="D81" s="90"/>
      <c r="E81" s="70" t="s">
        <v>222</v>
      </c>
      <c r="F81" s="106">
        <v>8.5</v>
      </c>
      <c r="G81" s="71">
        <f>BDC!$F81*BDC!$D81</f>
        <v>0</v>
      </c>
      <c r="H81" s="124">
        <f>I32</f>
        <v>17</v>
      </c>
    </row>
    <row r="82" spans="3:8" ht="16">
      <c r="C82" s="47" t="s">
        <v>201</v>
      </c>
      <c r="D82" s="48"/>
      <c r="E82" s="57" t="s">
        <v>136</v>
      </c>
      <c r="F82" s="102">
        <v>8.5</v>
      </c>
      <c r="G82" s="72">
        <f>BDC!$F82*BDC!$D82</f>
        <v>0</v>
      </c>
      <c r="H82" s="138">
        <f>H81</f>
        <v>17</v>
      </c>
    </row>
    <row r="83" spans="3:8" ht="16">
      <c r="C83" s="96" t="s">
        <v>76</v>
      </c>
      <c r="D83" s="207"/>
      <c r="E83" s="57" t="s">
        <v>143</v>
      </c>
      <c r="F83" s="102">
        <v>5.9</v>
      </c>
      <c r="G83" s="72">
        <f>BDC!$F83*BDC!$D83</f>
        <v>0</v>
      </c>
      <c r="H83" s="145">
        <v>11.8</v>
      </c>
    </row>
    <row r="84" spans="3:8">
      <c r="C84" s="47" t="s">
        <v>86</v>
      </c>
      <c r="D84" s="48"/>
      <c r="E84" s="34" t="s">
        <v>55</v>
      </c>
      <c r="F84" s="102">
        <v>12</v>
      </c>
      <c r="G84" s="72">
        <f>BDC!$F84*BDC!$D84</f>
        <v>0</v>
      </c>
      <c r="H84" s="138">
        <f>BDC!$F84*2</f>
        <v>24</v>
      </c>
    </row>
    <row r="85" spans="3:8">
      <c r="C85" s="96" t="s">
        <v>75</v>
      </c>
      <c r="D85" s="144"/>
      <c r="E85" s="139" t="s">
        <v>144</v>
      </c>
      <c r="F85" s="104">
        <v>4.5</v>
      </c>
      <c r="G85" s="213">
        <f>F85*D85</f>
        <v>0</v>
      </c>
      <c r="H85" s="145">
        <f t="shared" ref="H85" si="0">F85*1.8</f>
        <v>8.1</v>
      </c>
    </row>
    <row r="86" spans="3:8">
      <c r="C86" s="47" t="s">
        <v>127</v>
      </c>
      <c r="D86" s="48"/>
      <c r="E86" s="34" t="s">
        <v>129</v>
      </c>
      <c r="F86" s="107">
        <v>12</v>
      </c>
      <c r="G86" s="35">
        <f>BDC!$F86*BDC!$D86</f>
        <v>0</v>
      </c>
      <c r="H86" s="138">
        <v>24</v>
      </c>
    </row>
    <row r="87" spans="3:8">
      <c r="C87" s="96" t="s">
        <v>128</v>
      </c>
      <c r="D87" s="144"/>
      <c r="E87" s="101" t="s">
        <v>121</v>
      </c>
      <c r="F87" s="147">
        <v>43</v>
      </c>
      <c r="G87" s="146">
        <f>BDC!$F87*BDC!$D87</f>
        <v>0</v>
      </c>
      <c r="H87" s="145">
        <v>86</v>
      </c>
    </row>
    <row r="88" spans="3:8">
      <c r="C88" s="47" t="s">
        <v>134</v>
      </c>
      <c r="D88" s="48"/>
      <c r="E88" s="88" t="s">
        <v>137</v>
      </c>
      <c r="F88" s="113">
        <v>0.95</v>
      </c>
      <c r="G88" s="35">
        <f>BDC!$F88*BDC!$D88</f>
        <v>0</v>
      </c>
      <c r="H88" s="138">
        <v>1.9</v>
      </c>
    </row>
    <row r="89" spans="3:8">
      <c r="C89" s="96" t="s">
        <v>134</v>
      </c>
      <c r="D89" s="144"/>
      <c r="E89" s="101" t="s">
        <v>199</v>
      </c>
      <c r="F89" s="147">
        <v>3.5</v>
      </c>
      <c r="G89" s="146">
        <f>BDC!$F89*BDC!$D89</f>
        <v>0</v>
      </c>
      <c r="H89" s="145">
        <v>7</v>
      </c>
    </row>
    <row r="90" spans="3:8" ht="26" customHeight="1">
      <c r="F90" s="67" t="s">
        <v>66</v>
      </c>
      <c r="G90" s="68">
        <f>SUM(G81:G89)</f>
        <v>0</v>
      </c>
      <c r="H90" s="66"/>
    </row>
    <row r="91" spans="3:8">
      <c r="C91" s="11"/>
      <c r="H91" s="38"/>
    </row>
    <row r="92" spans="3:8" ht="37" customHeight="1">
      <c r="C92" s="66"/>
      <c r="D92" s="224" t="s">
        <v>206</v>
      </c>
      <c r="E92" s="224"/>
      <c r="F92" s="224"/>
      <c r="G92" s="225"/>
      <c r="H92" s="105" t="s">
        <v>224</v>
      </c>
    </row>
    <row r="93" spans="3:8" ht="19" customHeight="1">
      <c r="C93" s="56" t="s">
        <v>37</v>
      </c>
      <c r="D93" s="79" t="s">
        <v>0</v>
      </c>
      <c r="E93" s="11" t="s">
        <v>1</v>
      </c>
      <c r="F93" s="11" t="s">
        <v>16</v>
      </c>
      <c r="G93" s="11" t="s">
        <v>2</v>
      </c>
      <c r="H93" s="112" t="s">
        <v>100</v>
      </c>
    </row>
    <row r="94" spans="3:8" ht="33" customHeight="1">
      <c r="C94" s="50" t="s">
        <v>71</v>
      </c>
      <c r="D94" s="51"/>
      <c r="E94" s="59" t="s">
        <v>229</v>
      </c>
      <c r="F94" s="108">
        <v>3.4</v>
      </c>
      <c r="G94" s="58">
        <f>BDC!$F94*BDC!$D94</f>
        <v>0</v>
      </c>
      <c r="H94" s="127">
        <f>BDC!$F94*1.8</f>
        <v>6.12</v>
      </c>
    </row>
    <row r="95" spans="3:8" ht="32">
      <c r="C95" s="91" t="s">
        <v>72</v>
      </c>
      <c r="D95" s="51"/>
      <c r="E95" s="59" t="s">
        <v>225</v>
      </c>
      <c r="F95" s="108">
        <v>3.4</v>
      </c>
      <c r="G95" s="58">
        <f>BDC!$F95*BDC!$D95</f>
        <v>0</v>
      </c>
      <c r="H95" s="128">
        <f>BDC!$F95*1.8</f>
        <v>6.12</v>
      </c>
    </row>
    <row r="96" spans="3:8" ht="32">
      <c r="C96" s="50" t="s">
        <v>73</v>
      </c>
      <c r="D96" s="51"/>
      <c r="E96" s="59" t="s">
        <v>226</v>
      </c>
      <c r="F96" s="108">
        <v>3.4</v>
      </c>
      <c r="G96" s="171">
        <f>BDC!$F96*BDC!$D96</f>
        <v>0</v>
      </c>
      <c r="H96" s="127">
        <f>BDC!$F96*1.8</f>
        <v>6.12</v>
      </c>
    </row>
    <row r="97" spans="3:10" ht="32">
      <c r="C97" s="91" t="s">
        <v>74</v>
      </c>
      <c r="D97" s="51"/>
      <c r="E97" s="59" t="s">
        <v>227</v>
      </c>
      <c r="F97" s="108">
        <v>3.4</v>
      </c>
      <c r="G97" s="58">
        <f>BDC!$F97*BDC!$D97</f>
        <v>0</v>
      </c>
      <c r="H97" s="128">
        <f>BDC!$F97*1.8</f>
        <v>6.12</v>
      </c>
      <c r="J97" s="7"/>
    </row>
    <row r="98" spans="3:10" s="32" customFormat="1" ht="16">
      <c r="C98" s="50" t="s">
        <v>182</v>
      </c>
      <c r="D98" s="129"/>
      <c r="E98" s="59" t="s">
        <v>228</v>
      </c>
      <c r="F98" s="108">
        <v>4.0999999999999996</v>
      </c>
      <c r="G98" s="133">
        <f>BDC!$F98*BDC!$D98</f>
        <v>0</v>
      </c>
      <c r="H98" s="137">
        <v>6.8</v>
      </c>
    </row>
    <row r="99" spans="3:10">
      <c r="C99" s="47"/>
      <c r="D99" s="125"/>
      <c r="E99" s="134"/>
      <c r="F99" s="135"/>
      <c r="G99" s="126"/>
    </row>
    <row r="100" spans="3:10" ht="26" customHeight="1">
      <c r="F100" s="67" t="s">
        <v>66</v>
      </c>
      <c r="G100" s="68">
        <f>SUM(G94:G99)</f>
        <v>0</v>
      </c>
      <c r="H100" s="66"/>
    </row>
    <row r="101" spans="3:10" ht="18" customHeight="1">
      <c r="H101" s="5"/>
    </row>
    <row r="102" spans="3:10" ht="21">
      <c r="C102" s="8"/>
      <c r="D102" s="226" t="s">
        <v>22</v>
      </c>
      <c r="E102" s="226"/>
      <c r="F102" s="226"/>
      <c r="G102" s="226"/>
    </row>
    <row r="103" spans="3:10">
      <c r="C103" s="56" t="s">
        <v>37</v>
      </c>
      <c r="D103" s="79" t="s">
        <v>0</v>
      </c>
      <c r="E103" s="11" t="s">
        <v>1</v>
      </c>
      <c r="F103" s="11" t="s">
        <v>16</v>
      </c>
      <c r="G103" s="11" t="s">
        <v>31</v>
      </c>
    </row>
    <row r="104" spans="3:10">
      <c r="C104" s="49" t="s">
        <v>59</v>
      </c>
      <c r="D104" s="48"/>
      <c r="E104" s="34" t="s">
        <v>188</v>
      </c>
      <c r="F104" s="102">
        <v>14.5</v>
      </c>
      <c r="G104" s="89">
        <f>BDC!$D104*BDC!$F104</f>
        <v>0</v>
      </c>
    </row>
    <row r="105" spans="3:10">
      <c r="C105" s="47" t="s">
        <v>96</v>
      </c>
      <c r="D105" s="48"/>
      <c r="E105" s="34" t="s">
        <v>189</v>
      </c>
      <c r="F105" s="102">
        <v>11.75</v>
      </c>
      <c r="G105" s="89">
        <f>BDC!$D105*BDC!$F105</f>
        <v>0</v>
      </c>
    </row>
    <row r="106" spans="3:10">
      <c r="C106" s="49" t="s">
        <v>60</v>
      </c>
      <c r="D106" s="48"/>
      <c r="E106" s="34" t="s">
        <v>190</v>
      </c>
      <c r="F106" s="102">
        <v>24.91</v>
      </c>
      <c r="G106" s="89">
        <f>BDC!$F106*BDC!$D106</f>
        <v>0</v>
      </c>
    </row>
    <row r="107" spans="3:10">
      <c r="C107" s="47" t="s">
        <v>61</v>
      </c>
      <c r="D107" s="48"/>
      <c r="E107" s="34" t="s">
        <v>191</v>
      </c>
      <c r="F107" s="102">
        <v>24.91</v>
      </c>
      <c r="G107" s="89">
        <f>F107*D107</f>
        <v>0</v>
      </c>
    </row>
    <row r="108" spans="3:10" ht="13" customHeight="1">
      <c r="C108" s="49" t="s">
        <v>62</v>
      </c>
      <c r="D108" s="48"/>
      <c r="E108" s="34" t="s">
        <v>192</v>
      </c>
      <c r="F108" s="102">
        <v>21.25</v>
      </c>
      <c r="G108" s="89">
        <f>F108*D108</f>
        <v>0</v>
      </c>
    </row>
    <row r="109" spans="3:10">
      <c r="C109" s="47" t="s">
        <v>63</v>
      </c>
      <c r="D109" s="48"/>
      <c r="E109" s="34" t="s">
        <v>193</v>
      </c>
      <c r="F109" s="102">
        <v>18.5</v>
      </c>
      <c r="G109" s="89">
        <f>BDC!$D109*BDC!$F109</f>
        <v>0</v>
      </c>
    </row>
    <row r="110" spans="3:10">
      <c r="C110" s="96" t="s">
        <v>154</v>
      </c>
      <c r="D110" s="48"/>
      <c r="E110" s="34" t="s">
        <v>155</v>
      </c>
      <c r="F110" s="102">
        <v>12.1</v>
      </c>
      <c r="G110" s="35">
        <f>F110*D110</f>
        <v>0</v>
      </c>
    </row>
    <row r="111" spans="3:10">
      <c r="C111" s="47" t="s">
        <v>174</v>
      </c>
      <c r="D111" s="48"/>
      <c r="E111" s="34" t="s">
        <v>172</v>
      </c>
      <c r="F111" s="102">
        <v>12.95</v>
      </c>
      <c r="G111" s="35">
        <f>BDC!$F111*BDC!$D111</f>
        <v>0</v>
      </c>
    </row>
    <row r="112" spans="3:10">
      <c r="C112" s="96" t="s">
        <v>64</v>
      </c>
      <c r="D112" s="48"/>
      <c r="E112" s="34" t="s">
        <v>194</v>
      </c>
      <c r="F112" s="102">
        <v>22.5</v>
      </c>
      <c r="G112" s="35">
        <f>BDC!$D112*BDC!$F112</f>
        <v>0</v>
      </c>
    </row>
    <row r="113" spans="3:7">
      <c r="C113" s="179" t="s">
        <v>140</v>
      </c>
      <c r="D113" s="13"/>
      <c r="E113" t="s">
        <v>195</v>
      </c>
      <c r="F113" s="38">
        <v>6.06</v>
      </c>
      <c r="G113" s="143">
        <f>BDC!$F113*BDC!$D113</f>
        <v>0</v>
      </c>
    </row>
    <row r="114" spans="3:7">
      <c r="C114" s="96" t="s">
        <v>65</v>
      </c>
      <c r="D114" s="48"/>
      <c r="E114" s="34" t="s">
        <v>196</v>
      </c>
      <c r="F114" s="102">
        <v>14.3</v>
      </c>
      <c r="G114" s="35">
        <f>BDC!$D114*BDC!$F114</f>
        <v>0</v>
      </c>
    </row>
    <row r="115" spans="3:7">
      <c r="C115" s="47" t="s">
        <v>141</v>
      </c>
      <c r="D115" s="48"/>
      <c r="E115" s="34" t="s">
        <v>197</v>
      </c>
      <c r="F115" s="102">
        <v>15.95</v>
      </c>
      <c r="G115" s="35">
        <f>F115*D115</f>
        <v>0</v>
      </c>
    </row>
    <row r="116" spans="3:7" ht="21" customHeight="1">
      <c r="C116" s="136" t="s">
        <v>87</v>
      </c>
      <c r="D116" s="51"/>
      <c r="E116" s="57" t="s">
        <v>156</v>
      </c>
      <c r="F116" s="108">
        <v>4.9000000000000004</v>
      </c>
      <c r="G116" s="58">
        <f>BDC!$F116*BDC!$D116</f>
        <v>0</v>
      </c>
    </row>
    <row r="117" spans="3:7" ht="24" customHeight="1">
      <c r="F117" s="36" t="s">
        <v>66</v>
      </c>
      <c r="G117" s="43">
        <f>SUM(G104:G116)</f>
        <v>0</v>
      </c>
    </row>
    <row r="119" spans="3:7" ht="21">
      <c r="C119" s="8"/>
      <c r="D119" s="227" t="s">
        <v>19</v>
      </c>
      <c r="E119" s="227"/>
      <c r="F119" s="227"/>
      <c r="G119" s="227"/>
    </row>
    <row r="120" spans="3:7">
      <c r="C120" s="56" t="s">
        <v>37</v>
      </c>
      <c r="D120" s="79" t="s">
        <v>0</v>
      </c>
      <c r="E120" s="11" t="s">
        <v>1</v>
      </c>
      <c r="F120" s="11" t="s">
        <v>16</v>
      </c>
      <c r="G120" s="11" t="s">
        <v>31</v>
      </c>
    </row>
    <row r="121" spans="3:7">
      <c r="C121" s="96" t="s">
        <v>142</v>
      </c>
      <c r="D121" s="95"/>
      <c r="E121" s="88" t="s">
        <v>145</v>
      </c>
      <c r="F121" s="107">
        <v>7.9</v>
      </c>
      <c r="G121" s="89">
        <f>BDC!$F121*BDC!$D121</f>
        <v>0</v>
      </c>
    </row>
    <row r="122" spans="3:7" ht="16">
      <c r="C122" s="47" t="s">
        <v>77</v>
      </c>
      <c r="D122" s="48"/>
      <c r="E122" s="57" t="s">
        <v>69</v>
      </c>
      <c r="F122" s="113">
        <v>4.9000000000000004</v>
      </c>
      <c r="G122" s="35">
        <f>BDC!$F122*BDC!$D122</f>
        <v>0</v>
      </c>
    </row>
    <row r="123" spans="3:7">
      <c r="C123" s="96" t="s">
        <v>78</v>
      </c>
      <c r="D123" s="48"/>
      <c r="E123" s="34" t="s">
        <v>146</v>
      </c>
      <c r="F123" s="113">
        <v>5.9</v>
      </c>
      <c r="G123" s="35">
        <f>BDC!$F123*BDC!$D123</f>
        <v>0</v>
      </c>
    </row>
    <row r="124" spans="3:7">
      <c r="C124" s="47" t="s">
        <v>79</v>
      </c>
      <c r="D124" s="48"/>
      <c r="E124" s="34" t="s">
        <v>97</v>
      </c>
      <c r="F124" s="113">
        <v>2.9</v>
      </c>
      <c r="G124" s="35">
        <f>BDC!$F124*BDC!$D124</f>
        <v>0</v>
      </c>
    </row>
    <row r="125" spans="3:7" s="32" customFormat="1" ht="32">
      <c r="C125" s="136" t="s">
        <v>80</v>
      </c>
      <c r="D125" s="51"/>
      <c r="E125" s="59" t="s">
        <v>139</v>
      </c>
      <c r="F125" s="114">
        <v>10.9</v>
      </c>
      <c r="G125" s="58">
        <f>BDC!$F125*BDC!$D125</f>
        <v>0</v>
      </c>
    </row>
    <row r="126" spans="3:7">
      <c r="C126" s="47" t="s">
        <v>115</v>
      </c>
      <c r="D126" s="48"/>
      <c r="E126" s="34" t="s">
        <v>98</v>
      </c>
      <c r="F126" s="107">
        <v>3.9</v>
      </c>
      <c r="G126" s="35">
        <f>BDC!$F126*BDC!$D126</f>
        <v>0</v>
      </c>
    </row>
    <row r="127" spans="3:7">
      <c r="C127" s="96" t="s">
        <v>81</v>
      </c>
      <c r="D127" s="48"/>
      <c r="E127" s="34" t="s">
        <v>99</v>
      </c>
      <c r="F127" s="113">
        <v>0.9</v>
      </c>
      <c r="G127" s="35">
        <f>BDC!$F127*BDC!$D127</f>
        <v>0</v>
      </c>
    </row>
    <row r="128" spans="3:7">
      <c r="C128" s="47" t="s">
        <v>82</v>
      </c>
      <c r="D128" s="48"/>
      <c r="E128" s="34" t="s">
        <v>70</v>
      </c>
      <c r="F128" s="113">
        <v>3.9</v>
      </c>
      <c r="G128" s="35">
        <f>BDC!$F128*BDC!$D128</f>
        <v>0</v>
      </c>
    </row>
    <row r="129" spans="2:10">
      <c r="C129" s="96" t="s">
        <v>84</v>
      </c>
      <c r="D129" s="48"/>
      <c r="E129" s="34" t="s">
        <v>219</v>
      </c>
      <c r="F129" s="107">
        <v>5.9</v>
      </c>
      <c r="G129" s="35">
        <f>BDC!$F129*BDC!$D129</f>
        <v>0</v>
      </c>
    </row>
    <row r="130" spans="2:10" ht="21" customHeight="1">
      <c r="F130" s="54" t="s">
        <v>66</v>
      </c>
      <c r="G130" s="99">
        <f>SUM(BDC!$G$121:$G$129)</f>
        <v>0</v>
      </c>
    </row>
    <row r="131" spans="2:10" ht="26" customHeight="1">
      <c r="F131" s="41"/>
      <c r="G131" s="42"/>
    </row>
    <row r="132" spans="2:10" ht="17" customHeight="1">
      <c r="C132" s="228" t="s">
        <v>205</v>
      </c>
      <c r="D132" s="229"/>
      <c r="E132" s="229"/>
      <c r="F132" s="230"/>
      <c r="G132" s="45">
        <f>G130+G117</f>
        <v>0</v>
      </c>
    </row>
    <row r="133" spans="2:10" ht="15" customHeight="1">
      <c r="C133" s="231" t="s">
        <v>217</v>
      </c>
      <c r="D133" s="232"/>
      <c r="E133" s="232"/>
      <c r="F133" s="233"/>
      <c r="G133" s="45">
        <f>(H42+H76)*7/100</f>
        <v>0</v>
      </c>
    </row>
    <row r="134" spans="2:10" ht="15" customHeight="1">
      <c r="C134" s="234" t="s">
        <v>218</v>
      </c>
      <c r="D134" s="235"/>
      <c r="E134" s="235"/>
      <c r="F134" s="236"/>
      <c r="G134" s="45">
        <f>IF(G132&lt;G133,0,G132-G133)</f>
        <v>0</v>
      </c>
      <c r="H134" s="6"/>
    </row>
    <row r="135" spans="2:10" ht="15" customHeight="1">
      <c r="C135" s="130"/>
      <c r="D135" s="130"/>
      <c r="E135" s="130"/>
      <c r="F135" s="130"/>
      <c r="G135" s="131"/>
      <c r="H135" s="6"/>
    </row>
    <row r="137" spans="2:10" ht="27" customHeight="1">
      <c r="C137" s="237" t="s">
        <v>101</v>
      </c>
      <c r="D137" s="238"/>
      <c r="E137" s="238"/>
      <c r="F137" s="239"/>
      <c r="G137" s="132">
        <f>IF((H42+H76+G90+G100+G134)&lt;320,15,0)</f>
        <v>15</v>
      </c>
    </row>
    <row r="138" spans="2:10" ht="24" customHeight="1">
      <c r="C138" s="60"/>
      <c r="D138" s="80"/>
      <c r="E138" s="61"/>
      <c r="F138" s="62" t="s">
        <v>23</v>
      </c>
      <c r="G138" s="63">
        <f>H42+H76+G90+G100+G134+G137</f>
        <v>15</v>
      </c>
      <c r="H138" s="6"/>
      <c r="J138" s="181"/>
    </row>
    <row r="139" spans="2:10" s="30" customFormat="1" ht="15" customHeight="1">
      <c r="B139"/>
      <c r="C139" s="81"/>
      <c r="D139" s="82"/>
      <c r="E139" s="82"/>
      <c r="F139" s="81" t="s">
        <v>24</v>
      </c>
      <c r="G139" s="83">
        <f>(G138-G100)*20/100</f>
        <v>3</v>
      </c>
      <c r="H139"/>
    </row>
    <row r="140" spans="2:10" s="30" customFormat="1" ht="15" customHeight="1">
      <c r="B140"/>
      <c r="C140" s="84"/>
      <c r="D140" s="85"/>
      <c r="E140" s="85"/>
      <c r="F140" s="86" t="s">
        <v>92</v>
      </c>
      <c r="G140" s="87">
        <f>G100*5.5/100</f>
        <v>0</v>
      </c>
      <c r="H140"/>
    </row>
    <row r="141" spans="2:10" s="30" customFormat="1" ht="15" customHeight="1">
      <c r="B141"/>
      <c r="C141" s="214" t="s">
        <v>25</v>
      </c>
      <c r="D141" s="215"/>
      <c r="E141" s="215"/>
      <c r="F141" s="216"/>
      <c r="G141" s="220">
        <f>G139+G138+G140+0.03</f>
        <v>18.03</v>
      </c>
      <c r="H141"/>
    </row>
    <row r="142" spans="2:10" s="30" customFormat="1" ht="15" customHeight="1">
      <c r="B142"/>
      <c r="C142" s="217"/>
      <c r="D142" s="218"/>
      <c r="E142" s="218"/>
      <c r="F142" s="219"/>
      <c r="G142" s="221"/>
      <c r="H142" s="181"/>
    </row>
    <row r="143" spans="2:10">
      <c r="F143" s="30" t="s">
        <v>203</v>
      </c>
      <c r="G143" s="193">
        <f>G141/2</f>
        <v>9.0150000000000006</v>
      </c>
    </row>
    <row r="150" spans="3:5">
      <c r="C150" s="25"/>
    </row>
    <row r="152" spans="3:5">
      <c r="C152" s="182" t="s">
        <v>198</v>
      </c>
    </row>
    <row r="154" spans="3:5">
      <c r="C154" s="21" t="s">
        <v>33</v>
      </c>
    </row>
    <row r="155" spans="3:5">
      <c r="C155" s="22" t="s">
        <v>34</v>
      </c>
    </row>
    <row r="156" spans="3:5">
      <c r="C156" s="23" t="s">
        <v>35</v>
      </c>
    </row>
    <row r="158" spans="3:5">
      <c r="C158" s="24" t="s">
        <v>148</v>
      </c>
    </row>
    <row r="159" spans="3:5">
      <c r="E159" s="29" t="s">
        <v>36</v>
      </c>
    </row>
  </sheetData>
  <sheetProtection algorithmName="SHA-512" hashValue="soG5m2SXENnY7WQOEspL/gMLxlckwIjhTWNEED05yRa6KjFKSVZHRYc+x5+wA73T1S4fFlnEq5P8Lzue0TlQog==" saltValue="PrzoxCvqkjADBFobD5+uvw==" spinCount="100000" sheet="1" scenarios="1" selectLockedCells="1"/>
  <mergeCells count="12">
    <mergeCell ref="C141:F142"/>
    <mergeCell ref="G141:G142"/>
    <mergeCell ref="D16:H16"/>
    <mergeCell ref="D46:H46"/>
    <mergeCell ref="D79:G79"/>
    <mergeCell ref="D92:G92"/>
    <mergeCell ref="D102:G102"/>
    <mergeCell ref="D119:G119"/>
    <mergeCell ref="C132:F132"/>
    <mergeCell ref="C133:F133"/>
    <mergeCell ref="C134:F134"/>
    <mergeCell ref="C137:F137"/>
  </mergeCells>
  <phoneticPr fontId="10" type="noConversion"/>
  <pageMargins left="0" right="0" top="0" bottom="0" header="0" footer="0"/>
  <pageSetup paperSize="9" scale="55" orientation="portrait" horizontalDpi="360" verticalDpi="360"/>
  <headerFooter alignWithMargins="0"/>
  <rowBreaks count="3" manualBreakCount="3">
    <brk id="78" max="16383" man="1"/>
    <brk id="165" min="1" max="256" man="1"/>
    <brk id="199" min="1" max="256" man="1"/>
  </rowBreaks>
  <colBreaks count="1" manualBreakCount="1">
    <brk id="10" max="1048575" man="1"/>
  </colBreaks>
  <drawing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</vt:lpstr>
      <vt:lpstr>BDC!Zone_d_impression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foucault</dc:creator>
  <cp:lastModifiedBy>Josiane LETERTRE</cp:lastModifiedBy>
  <cp:lastPrinted>2023-04-05T16:26:32Z</cp:lastPrinted>
  <dcterms:created xsi:type="dcterms:W3CDTF">2017-05-02T14:44:33Z</dcterms:created>
  <dcterms:modified xsi:type="dcterms:W3CDTF">2023-07-12T16:12:10Z</dcterms:modified>
</cp:coreProperties>
</file>